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ndiwe.zuma\OneDrive - Department of Transport\Desktop\ADVERTS FOR PUBLICATION\"/>
    </mc:Choice>
  </mc:AlternateContent>
  <xr:revisionPtr revIDLastSave="0" documentId="8_{25E551C9-5B27-4A4B-997C-CAE54CED3AD6}" xr6:coauthVersionLast="41" xr6:coauthVersionMax="41" xr10:uidLastSave="{00000000-0000-0000-0000-000000000000}"/>
  <bookViews>
    <workbookView xWindow="-120" yWindow="-120" windowWidth="29040" windowHeight="15840" tabRatio="888" firstSheet="8" activeTab="28" xr2:uid="{00000000-000D-0000-FFFF-FFFF00000000}"/>
  </bookViews>
  <sheets>
    <sheet name="Information" sheetId="228" r:id="rId1"/>
    <sheet name="C1.2" sheetId="159" r:id="rId2"/>
    <sheet name="C1.3" sheetId="161" r:id="rId3"/>
    <sheet name="C1.4" sheetId="162" r:id="rId4"/>
    <sheet name="C1.5" sheetId="163" r:id="rId5"/>
    <sheet name="C1.6" sheetId="164" r:id="rId6"/>
    <sheet name="C1.7" sheetId="165" r:id="rId7"/>
    <sheet name="C2.1" sheetId="237" r:id="rId8"/>
    <sheet name="C3.1" sheetId="208" r:id="rId9"/>
    <sheet name="C3.3" sheetId="207" r:id="rId10"/>
    <sheet name="C4.2" sheetId="212" r:id="rId11"/>
    <sheet name="C4.4" sheetId="235" r:id="rId12"/>
    <sheet name="C5.1" sheetId="166" r:id="rId13"/>
    <sheet name="C5.2" sheetId="167" r:id="rId14"/>
    <sheet name="C5.3" sheetId="168" r:id="rId15"/>
    <sheet name="C5.4" sheetId="169" r:id="rId16"/>
    <sheet name="C8.1" sheetId="171" r:id="rId17"/>
    <sheet name="C11.5" sheetId="245" r:id="rId18"/>
    <sheet name="C11.6" sheetId="246" r:id="rId19"/>
    <sheet name="C11.7" sheetId="247" r:id="rId20"/>
    <sheet name="C11.9" sheetId="249" r:id="rId21"/>
    <sheet name="C12.10" sheetId="225" r:id="rId22"/>
    <sheet name="C20.1" sheetId="192" r:id="rId23"/>
    <sheet name="A" sheetId="254" r:id="rId24"/>
    <sheet name="Section E" sheetId="260" r:id="rId25"/>
    <sheet name="E" sheetId="261" r:id="rId26"/>
    <sheet name="Section F" sheetId="262" r:id="rId27"/>
    <sheet name="F" sheetId="263" r:id="rId28"/>
    <sheet name="Summary" sheetId="264" r:id="rId29"/>
  </sheets>
  <externalReferences>
    <externalReference r:id="rId30"/>
    <externalReference r:id="rId31"/>
    <externalReference r:id="rId32"/>
    <externalReference r:id="rId33"/>
  </externalReferences>
  <definedNames>
    <definedName name="_Backfill" localSheetId="23">[1]Home!$E$51</definedName>
    <definedName name="_Backfill" localSheetId="17">[2]Home!$E$51</definedName>
    <definedName name="_Backfill" localSheetId="18">[2]Home!$E$51</definedName>
    <definedName name="_Backfill" localSheetId="19">[2]Home!$E$51</definedName>
    <definedName name="_Backfill" localSheetId="20">[2]Home!$E$51</definedName>
    <definedName name="_Backfill" localSheetId="7">[2]Home!$E$51</definedName>
    <definedName name="_Backfill" localSheetId="11">[2]Home!$E$51</definedName>
    <definedName name="_Backfill" localSheetId="25">[1]Home!$E$51</definedName>
    <definedName name="_Backfill" localSheetId="27">[1]Home!$E$51</definedName>
    <definedName name="_Backfill" localSheetId="28">[1]Home!$E$51</definedName>
    <definedName name="_Backfill">#REF!</definedName>
    <definedName name="_Benching" localSheetId="17">[2]Home!$E$49</definedName>
    <definedName name="_Benching" localSheetId="18">[2]Home!$E$49</definedName>
    <definedName name="_Benching" localSheetId="19">[2]Home!$E$49</definedName>
    <definedName name="_Benching" localSheetId="20">[2]Home!$E$49</definedName>
    <definedName name="_Benching" localSheetId="7">[2]Home!$E$49</definedName>
    <definedName name="_Benching" localSheetId="11">[2]Home!$E$49</definedName>
    <definedName name="_Benching">#REF!</definedName>
    <definedName name="_Brickwork" localSheetId="23">[1]Home!$E$43</definedName>
    <definedName name="_Brickwork" localSheetId="17">[2]Home!$E$43</definedName>
    <definedName name="_Brickwork" localSheetId="18">[2]Home!$E$43</definedName>
    <definedName name="_Brickwork" localSheetId="19">[2]Home!$E$43</definedName>
    <definedName name="_Brickwork" localSheetId="20">[2]Home!$E$43</definedName>
    <definedName name="_Brickwork" localSheetId="7">[2]Home!$E$43</definedName>
    <definedName name="_Brickwork" localSheetId="11">[2]Home!$E$43</definedName>
    <definedName name="_Brickwork" localSheetId="25">[1]Home!$E$43</definedName>
    <definedName name="_Brickwork" localSheetId="27">[1]Home!$E$43</definedName>
    <definedName name="_Brickwork" localSheetId="28">[1]Home!$E$43</definedName>
    <definedName name="_Brickwork">#REF!</definedName>
    <definedName name="_Clearing" localSheetId="23">[1]Home!$E$50</definedName>
    <definedName name="_Clearing" localSheetId="17">[2]Home!$E$50</definedName>
    <definedName name="_Clearing" localSheetId="18">[2]Home!$E$50</definedName>
    <definedName name="_Clearing" localSheetId="19">[2]Home!$E$50</definedName>
    <definedName name="_Clearing" localSheetId="20">[2]Home!$E$50</definedName>
    <definedName name="_Clearing" localSheetId="7">[2]Home!$E$50</definedName>
    <definedName name="_Clearing" localSheetId="11">[2]Home!$E$50</definedName>
    <definedName name="_Clearing" localSheetId="25">[1]Home!$E$50</definedName>
    <definedName name="_Clearing" localSheetId="27">[1]Home!$E$50</definedName>
    <definedName name="_Clearing" localSheetId="28">[1]Home!$E$50</definedName>
    <definedName name="_Clearing">#REF!</definedName>
    <definedName name="_Client1" localSheetId="23">[1]Home!$C$2</definedName>
    <definedName name="_Client1" localSheetId="17">[2]Home!$C$2</definedName>
    <definedName name="_Client1" localSheetId="18">[2]Home!$C$2</definedName>
    <definedName name="_Client1" localSheetId="19">[2]Home!$C$2</definedName>
    <definedName name="_Client1" localSheetId="20">[2]Home!$C$2</definedName>
    <definedName name="_Client1" localSheetId="7">[2]Home!$C$2</definedName>
    <definedName name="_Client1" localSheetId="11">[2]Home!$C$2</definedName>
    <definedName name="_Client1" localSheetId="25">[1]Home!$C$2</definedName>
    <definedName name="_Client1" localSheetId="27">[1]Home!$C$2</definedName>
    <definedName name="_Client1" localSheetId="28">[1]Home!$C$2</definedName>
    <definedName name="_Client1">#REF!</definedName>
    <definedName name="_Client2" localSheetId="23">[1]Home!$C$3</definedName>
    <definedName name="_Client2" localSheetId="17">[2]Home!$C$3</definedName>
    <definedName name="_Client2" localSheetId="18">[2]Home!$C$3</definedName>
    <definedName name="_Client2" localSheetId="19">[2]Home!$C$3</definedName>
    <definedName name="_Client2" localSheetId="20">[2]Home!$C$3</definedName>
    <definedName name="_Client2" localSheetId="7">[2]Home!$C$3</definedName>
    <definedName name="_Client2" localSheetId="11">[2]Home!$C$3</definedName>
    <definedName name="_Client2" localSheetId="25">[1]Home!$C$3</definedName>
    <definedName name="_Client2" localSheetId="27">[1]Home!$C$3</definedName>
    <definedName name="_Client2" localSheetId="28">[1]Home!$C$3</definedName>
    <definedName name="_Client2">#REF!</definedName>
    <definedName name="_ContractNo" localSheetId="23">[1]Home!$C$5</definedName>
    <definedName name="_ContractNo" localSheetId="17">[2]Home!$C$5</definedName>
    <definedName name="_ContractNo" localSheetId="18">[2]Home!$C$5</definedName>
    <definedName name="_ContractNo" localSheetId="19">[2]Home!$C$5</definedName>
    <definedName name="_ContractNo" localSheetId="20">[2]Home!$C$5</definedName>
    <definedName name="_ContractNo" localSheetId="7">[2]Home!$C$5</definedName>
    <definedName name="_ContractNo" localSheetId="11">[2]Home!$C$5</definedName>
    <definedName name="_ContractNo" localSheetId="25">[1]Home!$C$5</definedName>
    <definedName name="_ContractNo" localSheetId="27">[1]Home!$C$5</definedName>
    <definedName name="_ContractNo" localSheetId="28">[1]Home!$C$5</definedName>
    <definedName name="_ContractNo">#REF!</definedName>
    <definedName name="_ContractPeriod" localSheetId="23">[1]Home!$C$16</definedName>
    <definedName name="_ContractPeriod" localSheetId="17">[2]Home!$C$16</definedName>
    <definedName name="_ContractPeriod" localSheetId="18">[2]Home!$C$16</definedName>
    <definedName name="_ContractPeriod" localSheetId="19">[2]Home!$C$16</definedName>
    <definedName name="_ContractPeriod" localSheetId="20">[2]Home!$C$16</definedName>
    <definedName name="_ContractPeriod" localSheetId="7">[2]Home!$C$16</definedName>
    <definedName name="_ContractPeriod" localSheetId="11">[2]Home!$C$16</definedName>
    <definedName name="_ContractPeriod" localSheetId="25">[1]Home!$C$16</definedName>
    <definedName name="_ContractPeriod" localSheetId="27">[1]Home!$C$16</definedName>
    <definedName name="_ContractPeriod" localSheetId="28">[1]Home!$C$16</definedName>
    <definedName name="_ContractPeriod">#REF!</definedName>
    <definedName name="_Description" localSheetId="23">[1]Home!$C$6</definedName>
    <definedName name="_Description" localSheetId="17">[2]Home!$C$6</definedName>
    <definedName name="_Description" localSheetId="18">[2]Home!$C$6</definedName>
    <definedName name="_Description" localSheetId="19">[2]Home!$C$6</definedName>
    <definedName name="_Description" localSheetId="20">[2]Home!$C$6</definedName>
    <definedName name="_Description" localSheetId="7">[2]Home!$C$6</definedName>
    <definedName name="_Description" localSheetId="11">[2]Home!$C$6</definedName>
    <definedName name="_Description" localSheetId="25">[1]Home!$C$6</definedName>
    <definedName name="_Description" localSheetId="27">[1]Home!$C$6</definedName>
    <definedName name="_Description" localSheetId="28">[1]Home!$C$6</definedName>
    <definedName name="_Description">#REF!</definedName>
    <definedName name="_Excavation" localSheetId="23">[1]Home!$E$44</definedName>
    <definedName name="_Excavation" localSheetId="17">[2]Home!$E$44</definedName>
    <definedName name="_Excavation" localSheetId="18">[2]Home!$E$44</definedName>
    <definedName name="_Excavation" localSheetId="19">[2]Home!$E$44</definedName>
    <definedName name="_Excavation" localSheetId="20">[2]Home!$E$44</definedName>
    <definedName name="_Excavation" localSheetId="7">[2]Home!$E$44</definedName>
    <definedName name="_Excavation" localSheetId="11">[2]Home!$E$44</definedName>
    <definedName name="_Excavation" localSheetId="25">[1]Home!$E$44</definedName>
    <definedName name="_Excavation" localSheetId="27">[1]Home!$E$44</definedName>
    <definedName name="_Excavation" localSheetId="28">[1]Home!$E$44</definedName>
    <definedName name="_Excavation">#REF!</definedName>
    <definedName name="_Expansion" localSheetId="23">[1]Home!$E$57</definedName>
    <definedName name="_Expansion" localSheetId="17">[2]Home!$E$57</definedName>
    <definedName name="_Expansion" localSheetId="18">[2]Home!$E$57</definedName>
    <definedName name="_Expansion" localSheetId="19">[2]Home!$E$57</definedName>
    <definedName name="_Expansion" localSheetId="20">[2]Home!$E$57</definedName>
    <definedName name="_Expansion" localSheetId="7">[2]Home!$E$57</definedName>
    <definedName name="_Expansion" localSheetId="11">[2]Home!$E$57</definedName>
    <definedName name="_Expansion" localSheetId="25">[1]Home!$E$57</definedName>
    <definedName name="_Expansion" localSheetId="27">[1]Home!$E$57</definedName>
    <definedName name="_Expansion" localSheetId="28">[1]Home!$E$57</definedName>
    <definedName name="_Expansion">#REF!</definedName>
    <definedName name="_Formwork" localSheetId="23">[1]Home!$E$52</definedName>
    <definedName name="_Formwork" localSheetId="17">[2]Home!$E$52</definedName>
    <definedName name="_Formwork" localSheetId="18">[2]Home!$E$52</definedName>
    <definedName name="_Formwork" localSheetId="19">[2]Home!$E$52</definedName>
    <definedName name="_Formwork" localSheetId="20">[2]Home!$E$52</definedName>
    <definedName name="_Formwork" localSheetId="7">[2]Home!$E$52</definedName>
    <definedName name="_Formwork" localSheetId="11">[2]Home!$E$52</definedName>
    <definedName name="_Formwork" localSheetId="25">[1]Home!$E$52</definedName>
    <definedName name="_Formwork" localSheetId="27">[1]Home!$E$52</definedName>
    <definedName name="_Formwork" localSheetId="28">[1]Home!$E$52</definedName>
    <definedName name="_Formwork">#REF!</definedName>
    <definedName name="_Gabion" localSheetId="23">[1]Home!$E$60</definedName>
    <definedName name="_Gabion" localSheetId="17">[2]Home!$E$60</definedName>
    <definedName name="_Gabion" localSheetId="18">[2]Home!$E$60</definedName>
    <definedName name="_Gabion" localSheetId="19">[2]Home!$E$60</definedName>
    <definedName name="_Gabion" localSheetId="20">[2]Home!$E$60</definedName>
    <definedName name="_Gabion" localSheetId="7">[2]Home!$E$60</definedName>
    <definedName name="_Gabion" localSheetId="11">[2]Home!$E$60</definedName>
    <definedName name="_Gabion" localSheetId="25">[1]Home!$E$60</definedName>
    <definedName name="_Gabion" localSheetId="27">[1]Home!$E$60</definedName>
    <definedName name="_Gabion" localSheetId="28">[1]Home!$E$60</definedName>
    <definedName name="_Gabion">#REF!</definedName>
    <definedName name="_Geofabric" localSheetId="23">[1]Home!$E$55</definedName>
    <definedName name="_Geofabric" localSheetId="17">[2]Home!$E$55</definedName>
    <definedName name="_Geofabric" localSheetId="18">[2]Home!$E$55</definedName>
    <definedName name="_Geofabric" localSheetId="19">[2]Home!$E$55</definedName>
    <definedName name="_Geofabric" localSheetId="20">[2]Home!$E$55</definedName>
    <definedName name="_Geofabric" localSheetId="7">[2]Home!$E$55</definedName>
    <definedName name="_Geofabric" localSheetId="11">[2]Home!$E$55</definedName>
    <definedName name="_Geofabric" localSheetId="25">[1]Home!$E$55</definedName>
    <definedName name="_Geofabric" localSheetId="27">[1]Home!$E$55</definedName>
    <definedName name="_Geofabric" localSheetId="28">[1]Home!$E$55</definedName>
    <definedName name="_Geofabric">#REF!</definedName>
    <definedName name="_GPost" localSheetId="17">[2]Home!$E$61</definedName>
    <definedName name="_GPost" localSheetId="18">[2]Home!$E$61</definedName>
    <definedName name="_GPost" localSheetId="19">[2]Home!$E$61</definedName>
    <definedName name="_GPost" localSheetId="20">[2]Home!$E$61</definedName>
    <definedName name="_GPost" localSheetId="7">[2]Home!$E$61</definedName>
    <definedName name="_GPost" localSheetId="11">[2]Home!$E$61</definedName>
    <definedName name="_GPost">#REF!</definedName>
    <definedName name="_GRail" localSheetId="23">[1]Home!$E$62</definedName>
    <definedName name="_GRail" localSheetId="17">[2]Home!$E$62</definedName>
    <definedName name="_GRail" localSheetId="18">[2]Home!$E$62</definedName>
    <definedName name="_GRail" localSheetId="19">[2]Home!$E$62</definedName>
    <definedName name="_GRail" localSheetId="20">[2]Home!$E$62</definedName>
    <definedName name="_GRail" localSheetId="7">[2]Home!$E$62</definedName>
    <definedName name="_GRail" localSheetId="11">[2]Home!$E$62</definedName>
    <definedName name="_GRail" localSheetId="25">[1]Home!$E$62</definedName>
    <definedName name="_GRail" localSheetId="27">[1]Home!$E$62</definedName>
    <definedName name="_GRail" localSheetId="28">[1]Home!$E$62</definedName>
    <definedName name="_GRail">#REF!</definedName>
    <definedName name="_Haul" localSheetId="23">[1]Home!$E$40</definedName>
    <definedName name="_Haul" localSheetId="17">[2]Home!$E$40</definedName>
    <definedName name="_Haul" localSheetId="18">[2]Home!$E$40</definedName>
    <definedName name="_Haul" localSheetId="19">[2]Home!$E$40</definedName>
    <definedName name="_Haul" localSheetId="20">[2]Home!$E$40</definedName>
    <definedName name="_Haul" localSheetId="7">[2]Home!$E$40</definedName>
    <definedName name="_Haul" localSheetId="11">[2]Home!$E$40</definedName>
    <definedName name="_Haul" localSheetId="25">[1]Home!$E$40</definedName>
    <definedName name="_Haul" localSheetId="27">[1]Home!$E$40</definedName>
    <definedName name="_Haul" localSheetId="28">[1]Home!$E$40</definedName>
    <definedName name="_Haul">#REF!</definedName>
    <definedName name="_HaulPerMetre" localSheetId="23">[1]Home!$E$38</definedName>
    <definedName name="_HaulPerMetre" localSheetId="17">[2]Home!$E$38</definedName>
    <definedName name="_HaulPerMetre" localSheetId="18">[2]Home!$E$38</definedName>
    <definedName name="_HaulPerMetre" localSheetId="19">[2]Home!$E$38</definedName>
    <definedName name="_HaulPerMetre" localSheetId="20">[2]Home!$E$38</definedName>
    <definedName name="_HaulPerMetre" localSheetId="7">[2]Home!$E$38</definedName>
    <definedName name="_HaulPerMetre" localSheetId="11">[2]Home!$E$38</definedName>
    <definedName name="_HaulPerMetre" localSheetId="25">[1]Home!$E$38</definedName>
    <definedName name="_HaulPerMetre" localSheetId="27">[1]Home!$E$38</definedName>
    <definedName name="_HaulPerMetre" localSheetId="28">[1]Home!$E$38</definedName>
    <definedName name="_HaulPerMetre">#REF!</definedName>
    <definedName name="_KandC" localSheetId="17">[2]Home!$E$59</definedName>
    <definedName name="_KandC" localSheetId="18">[2]Home!$E$59</definedName>
    <definedName name="_KandC" localSheetId="19">[2]Home!$E$59</definedName>
    <definedName name="_KandC" localSheetId="20">[2]Home!$E$59</definedName>
    <definedName name="_KandC" localSheetId="7">[2]Home!$E$59</definedName>
    <definedName name="_KandC" localSheetId="11">[2]Home!$E$59</definedName>
    <definedName name="_KandC">#REF!</definedName>
    <definedName name="_Kerb" localSheetId="23">[1]Home!$E$58</definedName>
    <definedName name="_Kerb" localSheetId="17">[2]Home!$E$58</definedName>
    <definedName name="_Kerb" localSheetId="18">[2]Home!$E$58</definedName>
    <definedName name="_Kerb" localSheetId="19">[2]Home!$E$58</definedName>
    <definedName name="_Kerb" localSheetId="20">[2]Home!$E$58</definedName>
    <definedName name="_Kerb" localSheetId="7">[2]Home!$E$58</definedName>
    <definedName name="_Kerb" localSheetId="11">[2]Home!$E$58</definedName>
    <definedName name="_Kerb" localSheetId="25">[1]Home!$E$58</definedName>
    <definedName name="_Kerb" localSheetId="27">[1]Home!$E$58</definedName>
    <definedName name="_Kerb" localSheetId="28">[1]Home!$E$58</definedName>
    <definedName name="_Kerb">#REF!</definedName>
    <definedName name="_LabourDaily" localSheetId="23">[1]Home!$C$13</definedName>
    <definedName name="_LabourDaily" localSheetId="17">[2]Home!$C$13</definedName>
    <definedName name="_LabourDaily" localSheetId="18">[2]Home!$C$13</definedName>
    <definedName name="_LabourDaily" localSheetId="19">[2]Home!$C$13</definedName>
    <definedName name="_LabourDaily" localSheetId="20">[2]Home!$C$13</definedName>
    <definedName name="_LabourDaily" localSheetId="7">[2]Home!$C$13</definedName>
    <definedName name="_LabourDaily" localSheetId="11">[2]Home!$C$13</definedName>
    <definedName name="_LabourDaily" localSheetId="25">[1]Home!$C$13</definedName>
    <definedName name="_LabourDaily" localSheetId="27">[1]Home!$C$13</definedName>
    <definedName name="_LabourDaily" localSheetId="28">[1]Home!$C$13</definedName>
    <definedName name="_LabourDaily">#REF!</definedName>
    <definedName name="_LabourHours" localSheetId="17">#REF!</definedName>
    <definedName name="_LabourHours" localSheetId="18">#REF!</definedName>
    <definedName name="_LabourHours" localSheetId="19">#REF!</definedName>
    <definedName name="_LabourHours" localSheetId="20">#REF!</definedName>
    <definedName name="_LabourHours" localSheetId="7">#REF!</definedName>
    <definedName name="_LabourHours" localSheetId="11">#REF!</definedName>
    <definedName name="_LabourHours">#REF!</definedName>
    <definedName name="_LabourRate" localSheetId="23">[1]Home!$C$11</definedName>
    <definedName name="_LabourRate" localSheetId="17">[2]Home!$C$11</definedName>
    <definedName name="_LabourRate" localSheetId="18">[2]Home!$C$11</definedName>
    <definedName name="_LabourRate" localSheetId="19">[2]Home!$C$11</definedName>
    <definedName name="_LabourRate" localSheetId="20">[2]Home!$C$11</definedName>
    <definedName name="_LabourRate" localSheetId="7">[2]Home!$C$11</definedName>
    <definedName name="_LabourRate" localSheetId="11">[2]Home!$C$11</definedName>
    <definedName name="_LabourRate" localSheetId="25">[1]Home!$C$11</definedName>
    <definedName name="_LabourRate" localSheetId="27">[1]Home!$C$11</definedName>
    <definedName name="_LabourRate" localSheetId="28">[1]Home!$C$11</definedName>
    <definedName name="_LabourRate">#REF!</definedName>
    <definedName name="_Markup" localSheetId="23">[1]Home!$C$27</definedName>
    <definedName name="_Markup" localSheetId="17">[2]Home!$C$27</definedName>
    <definedName name="_Markup" localSheetId="18">[2]Home!$C$27</definedName>
    <definedName name="_Markup" localSheetId="19">[2]Home!$C$27</definedName>
    <definedName name="_Markup" localSheetId="20">[2]Home!$C$27</definedName>
    <definedName name="_Markup" localSheetId="7">[2]Home!$C$27</definedName>
    <definedName name="_Markup" localSheetId="11">[2]Home!$C$27</definedName>
    <definedName name="_Markup" localSheetId="25">[1]Home!$C$27</definedName>
    <definedName name="_Markup" localSheetId="27">[1]Home!$C$27</definedName>
    <definedName name="_Markup" localSheetId="28">[1]Home!$C$27</definedName>
    <definedName name="_Markup">#REF!</definedName>
    <definedName name="_Mesh" localSheetId="23">[1]Home!$E$53</definedName>
    <definedName name="_Mesh" localSheetId="17">[2]Home!$E$53</definedName>
    <definedName name="_Mesh" localSheetId="18">[2]Home!$E$53</definedName>
    <definedName name="_Mesh" localSheetId="19">[2]Home!$E$53</definedName>
    <definedName name="_Mesh" localSheetId="20">[2]Home!$E$53</definedName>
    <definedName name="_Mesh" localSheetId="7">[2]Home!$E$53</definedName>
    <definedName name="_Mesh" localSheetId="11">[2]Home!$E$53</definedName>
    <definedName name="_Mesh" localSheetId="25">[1]Home!$E$53</definedName>
    <definedName name="_Mesh" localSheetId="27">[1]Home!$E$53</definedName>
    <definedName name="_Mesh" localSheetId="28">[1]Home!$E$53</definedName>
    <definedName name="_Mesh">#REF!</definedName>
    <definedName name="_Mix" localSheetId="23">[1]Home!$E$41</definedName>
    <definedName name="_Mix" localSheetId="17">[2]Home!$E$41</definedName>
    <definedName name="_Mix" localSheetId="18">[2]Home!$E$41</definedName>
    <definedName name="_Mix" localSheetId="19">[2]Home!$E$41</definedName>
    <definedName name="_Mix" localSheetId="20">[2]Home!$E$41</definedName>
    <definedName name="_Mix" localSheetId="7">[2]Home!$E$41</definedName>
    <definedName name="_Mix" localSheetId="11">[2]Home!$E$41</definedName>
    <definedName name="_Mix" localSheetId="25">[1]Home!$E$41</definedName>
    <definedName name="_Mix" localSheetId="27">[1]Home!$E$41</definedName>
    <definedName name="_Mix" localSheetId="28">[1]Home!$E$41</definedName>
    <definedName name="_Mix">#REF!</definedName>
    <definedName name="_Place" localSheetId="23">[1]Home!$E$42</definedName>
    <definedName name="_Place" localSheetId="17">[2]Home!$E$42</definedName>
    <definedName name="_Place" localSheetId="18">[2]Home!$E$42</definedName>
    <definedName name="_Place" localSheetId="19">[2]Home!$E$42</definedName>
    <definedName name="_Place" localSheetId="20">[2]Home!$E$42</definedName>
    <definedName name="_Place" localSheetId="7">[2]Home!$E$42</definedName>
    <definedName name="_Place" localSheetId="11">[2]Home!$E$42</definedName>
    <definedName name="_Place" localSheetId="25">[1]Home!$E$42</definedName>
    <definedName name="_Place" localSheetId="27">[1]Home!$E$42</definedName>
    <definedName name="_Place" localSheetId="28">[1]Home!$E$42</definedName>
    <definedName name="_Place">#REF!</definedName>
    <definedName name="_Plaster" localSheetId="17">[2]Home!$E$48</definedName>
    <definedName name="_Plaster" localSheetId="18">[2]Home!$E$48</definedName>
    <definedName name="_Plaster" localSheetId="19">[2]Home!$E$48</definedName>
    <definedName name="_Plaster" localSheetId="20">[2]Home!$E$48</definedName>
    <definedName name="_Plaster" localSheetId="7">[2]Home!$E$48</definedName>
    <definedName name="_Plaster" localSheetId="11">[2]Home!$E$48</definedName>
    <definedName name="_Plaster">#REF!</definedName>
    <definedName name="_RoadLength" localSheetId="23">[1]Home!$C$25</definedName>
    <definedName name="_RoadLength" localSheetId="17">[2]Home!$C$25</definedName>
    <definedName name="_RoadLength" localSheetId="18">[2]Home!$C$25</definedName>
    <definedName name="_RoadLength" localSheetId="19">[2]Home!$C$25</definedName>
    <definedName name="_RoadLength" localSheetId="20">[2]Home!$C$25</definedName>
    <definedName name="_RoadLength" localSheetId="7">[2]Home!$C$25</definedName>
    <definedName name="_RoadLength" localSheetId="11">[2]Home!$C$25</definedName>
    <definedName name="_RoadLength" localSheetId="25">[1]Home!$C$25</definedName>
    <definedName name="_RoadLength" localSheetId="27">[1]Home!$C$25</definedName>
    <definedName name="_RoadLength" localSheetId="28">[1]Home!$C$25</definedName>
    <definedName name="_RoadLength">#REF!</definedName>
    <definedName name="_Roadmarkings" localSheetId="17">#REF!</definedName>
    <definedName name="_Roadmarkings" localSheetId="18">#REF!</definedName>
    <definedName name="_Roadmarkings" localSheetId="19">#REF!</definedName>
    <definedName name="_Roadmarkings" localSheetId="20">#REF!</definedName>
    <definedName name="_Roadmarkings" localSheetId="7">#REF!</definedName>
    <definedName name="_Roadmarkings" localSheetId="11">#REF!</definedName>
    <definedName name="_Roadmarkings">#REF!</definedName>
    <definedName name="_RoadstudSpc" localSheetId="23">[1]Home!$C$31</definedName>
    <definedName name="_RoadstudSpc" localSheetId="17">[2]Home!$C$31</definedName>
    <definedName name="_RoadstudSpc" localSheetId="18">[2]Home!$C$31</definedName>
    <definedName name="_RoadstudSpc" localSheetId="19">[2]Home!$C$31</definedName>
    <definedName name="_RoadstudSpc" localSheetId="20">[2]Home!$C$31</definedName>
    <definedName name="_RoadstudSpc" localSheetId="7">[2]Home!$C$31</definedName>
    <definedName name="_RoadstudSpc" localSheetId="11">[2]Home!$C$31</definedName>
    <definedName name="_RoadstudSpc" localSheetId="25">[1]Home!$C$31</definedName>
    <definedName name="_RoadstudSpc" localSheetId="27">[1]Home!$C$31</definedName>
    <definedName name="_RoadstudSpc" localSheetId="28">[1]Home!$C$31</definedName>
    <definedName name="_RoadstudSpc">#REF!</definedName>
    <definedName name="_Sheeting" localSheetId="17">[2]Home!$E$54</definedName>
    <definedName name="_Sheeting" localSheetId="18">[2]Home!$E$54</definedName>
    <definedName name="_Sheeting" localSheetId="19">[2]Home!$E$54</definedName>
    <definedName name="_Sheeting" localSheetId="20">[2]Home!$E$54</definedName>
    <definedName name="_Sheeting" localSheetId="7">[2]Home!$E$54</definedName>
    <definedName name="_Sheeting" localSheetId="11">[2]Home!$E$54</definedName>
    <definedName name="_Sheeting">#REF!</definedName>
    <definedName name="_Sign" localSheetId="23">[1]Home!$E$63</definedName>
    <definedName name="_Sign" localSheetId="17">[2]Home!$E$63</definedName>
    <definedName name="_Sign" localSheetId="18">[2]Home!$E$63</definedName>
    <definedName name="_Sign" localSheetId="19">[2]Home!$E$63</definedName>
    <definedName name="_Sign" localSheetId="20">[2]Home!$E$63</definedName>
    <definedName name="_Sign" localSheetId="7">[2]Home!$E$63</definedName>
    <definedName name="_Sign" localSheetId="11">[2]Home!$E$63</definedName>
    <definedName name="_Sign" localSheetId="25">[1]Home!$E$63</definedName>
    <definedName name="_Sign" localSheetId="27">[1]Home!$E$63</definedName>
    <definedName name="_Sign" localSheetId="28">[1]Home!$E$63</definedName>
    <definedName name="_Sign">#REF!</definedName>
    <definedName name="_Spread" localSheetId="17">[2]Home!$E$47</definedName>
    <definedName name="_Spread" localSheetId="18">[2]Home!$E$47</definedName>
    <definedName name="_Spread" localSheetId="19">[2]Home!$E$47</definedName>
    <definedName name="_Spread" localSheetId="20">[2]Home!$E$47</definedName>
    <definedName name="_Spread" localSheetId="7">[2]Home!$E$47</definedName>
    <definedName name="_Spread" localSheetId="11">[2]Home!$E$47</definedName>
    <definedName name="_Spread">#REF!</definedName>
    <definedName name="_Stamp" localSheetId="17">[2]Home!$E$45</definedName>
    <definedName name="_Stamp" localSheetId="18">[2]Home!$E$45</definedName>
    <definedName name="_Stamp" localSheetId="19">[2]Home!$E$45</definedName>
    <definedName name="_Stamp" localSheetId="20">[2]Home!$E$45</definedName>
    <definedName name="_Stamp" localSheetId="7">[2]Home!$E$45</definedName>
    <definedName name="_Stamp" localSheetId="11">[2]Home!$E$45</definedName>
    <definedName name="_Stamp">#REF!</definedName>
    <definedName name="_Subsoil" localSheetId="17">[2]Home!$E$56</definedName>
    <definedName name="_Subsoil" localSheetId="18">[2]Home!$E$56</definedName>
    <definedName name="_Subsoil" localSheetId="19">[2]Home!$E$56</definedName>
    <definedName name="_Subsoil" localSheetId="20">[2]Home!$E$56</definedName>
    <definedName name="_Subsoil" localSheetId="7">[2]Home!$E$56</definedName>
    <definedName name="_Subsoil" localSheetId="11">[2]Home!$E$56</definedName>
    <definedName name="_Subsoil">#REF!</definedName>
    <definedName name="_Summary" localSheetId="23">[1]Home!$J$16</definedName>
    <definedName name="_Summary" localSheetId="17">[2]Home!$J$16</definedName>
    <definedName name="_Summary" localSheetId="18">[2]Home!$J$16</definedName>
    <definedName name="_Summary" localSheetId="19">[2]Home!$J$16</definedName>
    <definedName name="_Summary" localSheetId="20">[2]Home!$J$16</definedName>
    <definedName name="_Summary" localSheetId="7">[2]Home!$J$16</definedName>
    <definedName name="_Summary" localSheetId="11">[2]Home!$J$16</definedName>
    <definedName name="_Summary" localSheetId="25">[1]Home!$J$16</definedName>
    <definedName name="_Summary" localSheetId="27">[1]Home!$J$16</definedName>
    <definedName name="_Summary" localSheetId="28">[1]Home!$J$16</definedName>
    <definedName name="_Summary">#REF!</definedName>
    <definedName name="_Wacker" localSheetId="23">[1]Home!$E$46</definedName>
    <definedName name="_Wacker" localSheetId="17">[2]Home!$E$46</definedName>
    <definedName name="_Wacker" localSheetId="18">[2]Home!$E$46</definedName>
    <definedName name="_Wacker" localSheetId="19">[2]Home!$E$46</definedName>
    <definedName name="_Wacker" localSheetId="20">[2]Home!$E$46</definedName>
    <definedName name="_Wacker" localSheetId="7">[2]Home!$E$46</definedName>
    <definedName name="_Wacker" localSheetId="11">[2]Home!$E$46</definedName>
    <definedName name="_Wacker" localSheetId="25">[1]Home!$E$46</definedName>
    <definedName name="_Wacker" localSheetId="27">[1]Home!$E$46</definedName>
    <definedName name="_Wacker" localSheetId="28">[1]Home!$E$46</definedName>
    <definedName name="_Wacker">#REF!</definedName>
    <definedName name="C7.3">#REF!</definedName>
    <definedName name="Client1">Information!$C$2</definedName>
    <definedName name="Client2">Information!$C$3</definedName>
    <definedName name="ContractDescription">Information!$C$6</definedName>
    <definedName name="ContractNo">Information!$C$5</definedName>
    <definedName name="DELETE">[3]Home!$E$44</definedName>
    <definedName name="lori">#REF!</definedName>
    <definedName name="lorin">#REF!</definedName>
    <definedName name="lorinda">#REF!</definedName>
    <definedName name="ntha">#REF!</definedName>
    <definedName name="nthab">#REF!</definedName>
    <definedName name="nthabi">#REF!</definedName>
    <definedName name="nthabz">#REF!</definedName>
    <definedName name="Page_A" localSheetId="23">[1]Home!$J$12</definedName>
    <definedName name="Page_A" localSheetId="17">[2]Home!$J$12</definedName>
    <definedName name="Page_A" localSheetId="18">[2]Home!$J$12</definedName>
    <definedName name="Page_A" localSheetId="19">[2]Home!$J$12</definedName>
    <definedName name="Page_A" localSheetId="20">[2]Home!$J$12</definedName>
    <definedName name="Page_A" localSheetId="7">[2]Home!$J$12</definedName>
    <definedName name="Page_A" localSheetId="11">[2]Home!$J$12</definedName>
    <definedName name="Page_A" localSheetId="25">[1]Home!$J$12</definedName>
    <definedName name="Page_A" localSheetId="27">[1]Home!$J$12</definedName>
    <definedName name="Page_A" localSheetId="28">[1]Home!$J$12</definedName>
    <definedName name="Page_A">#REF!</definedName>
    <definedName name="Page_D" localSheetId="23">[1]Home!$J$13</definedName>
    <definedName name="Page_D" localSheetId="17">[2]Home!$J$13</definedName>
    <definedName name="Page_D" localSheetId="18">[2]Home!$J$13</definedName>
    <definedName name="Page_D" localSheetId="19">[2]Home!$J$13</definedName>
    <definedName name="Page_D" localSheetId="20">[2]Home!$J$13</definedName>
    <definedName name="Page_D" localSheetId="7">[2]Home!$J$13</definedName>
    <definedName name="Page_D" localSheetId="11">[2]Home!$J$13</definedName>
    <definedName name="Page_D" localSheetId="25">[1]Home!$J$13</definedName>
    <definedName name="Page_D" localSheetId="27">[1]Home!$J$13</definedName>
    <definedName name="Page_D" localSheetId="28">[1]Home!$J$13</definedName>
    <definedName name="Page_D">#REF!</definedName>
    <definedName name="Page_F" localSheetId="23">[1]Home!$J$14</definedName>
    <definedName name="Page_F" localSheetId="17">[2]Home!$J$14</definedName>
    <definedName name="Page_F" localSheetId="18">[2]Home!$J$14</definedName>
    <definedName name="Page_F" localSheetId="19">[2]Home!$J$14</definedName>
    <definedName name="Page_F" localSheetId="20">[2]Home!$J$14</definedName>
    <definedName name="Page_F" localSheetId="7">[2]Home!$J$14</definedName>
    <definedName name="Page_F" localSheetId="11">[2]Home!$J$14</definedName>
    <definedName name="Page_F" localSheetId="25">[1]Home!$J$14</definedName>
    <definedName name="Page_F" localSheetId="27">[1]Home!$J$14</definedName>
    <definedName name="Page_F" localSheetId="28">[1]Home!$J$14</definedName>
    <definedName name="Page_F">#REF!</definedName>
    <definedName name="Page_G" localSheetId="23">[1]Home!$J$15</definedName>
    <definedName name="Page_G" localSheetId="17">[2]Home!$J$15</definedName>
    <definedName name="Page_G" localSheetId="18">[2]Home!$J$15</definedName>
    <definedName name="Page_G" localSheetId="19">[2]Home!$J$15</definedName>
    <definedName name="Page_G" localSheetId="20">[2]Home!$J$15</definedName>
    <definedName name="Page_G" localSheetId="7">[2]Home!$J$15</definedName>
    <definedName name="Page_G" localSheetId="11">[2]Home!$J$15</definedName>
    <definedName name="Page_G" localSheetId="25">[1]Home!$J$15</definedName>
    <definedName name="Page_G" localSheetId="27">[1]Home!$J$15</definedName>
    <definedName name="Page_G" localSheetId="28">[1]Home!$J$15</definedName>
    <definedName name="Page_G">#REF!</definedName>
    <definedName name="_xlnm.Print_Area" localSheetId="23">A!$A$1:$H$33</definedName>
    <definedName name="_xlnm.Print_Area" localSheetId="1">'C1.2'!$A$1:$G$185</definedName>
    <definedName name="_xlnm.Print_Area" localSheetId="2">'C1.3'!$A$1:$G$77</definedName>
    <definedName name="_xlnm.Print_Area" localSheetId="3">'C1.4'!$A$1:$G$121</definedName>
    <definedName name="_xlnm.Print_Area" localSheetId="4">'C1.5'!$A$1:$G$126</definedName>
    <definedName name="_xlnm.Print_Area" localSheetId="5">'C1.6'!$A$1:$G$50</definedName>
    <definedName name="_xlnm.Print_Area" localSheetId="6">'C1.7'!$A$1:$G$61</definedName>
    <definedName name="_xlnm.Print_Area" localSheetId="17">'C11.5'!$A$1:$G$43</definedName>
    <definedName name="_xlnm.Print_Area" localSheetId="18">'C11.6'!$A$1:$G$56</definedName>
    <definedName name="_xlnm.Print_Area" localSheetId="19">'C11.7'!$A$1:$G$59</definedName>
    <definedName name="_xlnm.Print_Area" localSheetId="20">'C11.9'!$A$1:$G$73</definedName>
    <definedName name="_xlnm.Print_Area" localSheetId="7">'C2.1'!$A$1:$G$31</definedName>
    <definedName name="_xlnm.Print_Area" localSheetId="22">'C20.1'!$A$1:$G$65</definedName>
    <definedName name="_xlnm.Print_Area" localSheetId="8">'C3.1'!$B$1:$G$76</definedName>
    <definedName name="_xlnm.Print_Area" localSheetId="9">'C3.3'!$A$1:$G$51</definedName>
    <definedName name="_xlnm.Print_Area" localSheetId="10">'C4.2'!$A$1:$G$47</definedName>
    <definedName name="_xlnm.Print_Area" localSheetId="11">'C4.4'!$A$1:$G$55</definedName>
    <definedName name="_xlnm.Print_Area" localSheetId="12">'C5.1'!$A$1:$G$48</definedName>
    <definedName name="_xlnm.Print_Area" localSheetId="13">'C5.2'!$A$1:$G$31</definedName>
    <definedName name="_xlnm.Print_Area" localSheetId="14">'C5.3'!$A$1:$G$60</definedName>
    <definedName name="_xlnm.Print_Area" localSheetId="15">'C5.4'!$A$1:$G$40</definedName>
    <definedName name="_xlnm.Print_Area" localSheetId="16">'C8.1'!$A$1:$G$67</definedName>
    <definedName name="_xlnm.Print_Area" localSheetId="25">E!$A$1:$H$47</definedName>
    <definedName name="_xlnm.Print_Area" localSheetId="27">F!$A$1:$H$47</definedName>
    <definedName name="_xlnm.Print_Area" localSheetId="24">'Section E'!$A$1:$G$63</definedName>
    <definedName name="_xlnm.Print_Area" localSheetId="26">'Section F'!$A$1:$G$111</definedName>
    <definedName name="_xlnm.Print_Area" localSheetId="28">Summary!$A$1:$H$23</definedName>
    <definedName name="_xlnm.Print_Titles" localSheetId="17">'C11.5'!$4:$9</definedName>
    <definedName name="_xlnm.Print_Titles" localSheetId="18">'C11.6'!$4:$9</definedName>
    <definedName name="_xlnm.Print_Titles" localSheetId="19">'C11.7'!$4:$9</definedName>
    <definedName name="_xlnm.Print_Titles" localSheetId="20">'C11.9'!$4:$8</definedName>
    <definedName name="_xlnm.Print_Titles" localSheetId="7">'C2.1'!$4:$9</definedName>
    <definedName name="_xlnm.Print_Titles" localSheetId="11">'C4.4'!$4:$10</definedName>
    <definedName name="tbl_Units">[4]Tables!$B$4:$B$32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63" l="1"/>
  <c r="E1" i="163"/>
  <c r="B2" i="163"/>
  <c r="G4" i="163"/>
  <c r="B5" i="163"/>
  <c r="G9" i="163"/>
  <c r="G10" i="163"/>
  <c r="G11" i="163"/>
  <c r="G13" i="163"/>
  <c r="G14" i="163"/>
  <c r="G15" i="163"/>
  <c r="G16" i="163"/>
  <c r="G17" i="163"/>
  <c r="G18" i="163"/>
  <c r="G20" i="163"/>
  <c r="G22" i="163"/>
  <c r="G26" i="163"/>
  <c r="G28" i="163"/>
  <c r="G32" i="163"/>
  <c r="G34" i="163"/>
  <c r="E36" i="163"/>
  <c r="G36" i="163"/>
  <c r="G38" i="163"/>
  <c r="G40" i="163"/>
  <c r="G44" i="163"/>
  <c r="G50" i="163"/>
  <c r="B54" i="163"/>
  <c r="G54" i="163"/>
  <c r="G63" i="163" s="1"/>
  <c r="G126" i="163" s="1"/>
  <c r="B55" i="163"/>
  <c r="E55" i="163"/>
  <c r="B56" i="163"/>
  <c r="G58" i="163"/>
  <c r="B59" i="163"/>
  <c r="E65" i="163"/>
  <c r="G65" i="163"/>
  <c r="E70" i="163"/>
  <c r="G70" i="163"/>
  <c r="G72" i="163"/>
  <c r="G73" i="163"/>
  <c r="G74" i="163"/>
  <c r="G75" i="163"/>
  <c r="G76" i="163"/>
  <c r="G77" i="163"/>
  <c r="G78" i="163"/>
  <c r="G80" i="163"/>
  <c r="G81" i="163"/>
  <c r="G82" i="163"/>
  <c r="G83" i="163"/>
  <c r="G84" i="163"/>
  <c r="G85" i="163"/>
  <c r="G86" i="163"/>
  <c r="G87" i="163"/>
  <c r="G88" i="163"/>
  <c r="E90" i="163"/>
  <c r="G90" i="163"/>
  <c r="E92" i="163"/>
  <c r="G92" i="163"/>
  <c r="G93" i="163"/>
  <c r="G94" i="163"/>
  <c r="G96" i="163"/>
  <c r="G97" i="163"/>
  <c r="G98" i="163"/>
  <c r="G99" i="163"/>
  <c r="G100" i="163"/>
  <c r="G101" i="163"/>
  <c r="G102" i="163"/>
  <c r="G103" i="163"/>
  <c r="G104" i="163"/>
  <c r="G105" i="163"/>
  <c r="G106" i="163"/>
  <c r="G107" i="163"/>
  <c r="G108" i="163"/>
  <c r="G110" i="163"/>
  <c r="G111" i="163"/>
  <c r="G112" i="163"/>
  <c r="G114" i="163"/>
  <c r="G115" i="163"/>
  <c r="G116" i="163"/>
  <c r="G118" i="163"/>
  <c r="G120" i="163"/>
  <c r="G121" i="163"/>
  <c r="G122" i="163"/>
  <c r="E124" i="163"/>
  <c r="G124" i="163" s="1"/>
  <c r="B126" i="163"/>
  <c r="G16" i="161"/>
  <c r="M16" i="161"/>
  <c r="B19" i="264" l="1"/>
  <c r="B17" i="264"/>
  <c r="G40" i="262"/>
  <c r="G38" i="262"/>
  <c r="G36" i="262"/>
  <c r="G34" i="262"/>
  <c r="G166" i="159" l="1"/>
  <c r="E178" i="159"/>
  <c r="G178" i="159" s="1"/>
  <c r="E176" i="159"/>
  <c r="G176" i="159" s="1"/>
  <c r="E174" i="159"/>
  <c r="G174" i="159" s="1"/>
  <c r="E172" i="159"/>
  <c r="G172" i="159" s="1"/>
  <c r="E170" i="159"/>
  <c r="G170" i="159" s="1"/>
  <c r="E168" i="159"/>
  <c r="G168" i="159" s="1"/>
  <c r="G4" i="246"/>
  <c r="E17" i="212"/>
  <c r="E161" i="159"/>
  <c r="B10" i="264" l="1"/>
  <c r="B11" i="264"/>
  <c r="E78" i="262"/>
  <c r="E72" i="262"/>
  <c r="E66" i="262"/>
  <c r="E60" i="262"/>
  <c r="E51" i="260"/>
  <c r="E37" i="260"/>
  <c r="E31" i="260"/>
  <c r="E25" i="260"/>
  <c r="E19" i="260"/>
  <c r="G27" i="245"/>
  <c r="G177" i="159"/>
  <c r="G175" i="159"/>
  <c r="G173" i="159"/>
  <c r="G171" i="159"/>
  <c r="G169" i="159"/>
  <c r="G167" i="159"/>
  <c r="G165" i="159"/>
  <c r="G181" i="159"/>
  <c r="G20" i="262" l="1"/>
  <c r="G161" i="159" l="1"/>
  <c r="G160" i="159"/>
  <c r="G159" i="159"/>
  <c r="G13" i="212" l="1"/>
  <c r="G14" i="212"/>
  <c r="G15" i="212"/>
  <c r="G16" i="212"/>
  <c r="G17" i="212"/>
  <c r="G18" i="212"/>
  <c r="G19" i="167" l="1"/>
  <c r="G18" i="166"/>
  <c r="G20" i="166" l="1"/>
  <c r="E16" i="235"/>
  <c r="E46" i="212"/>
  <c r="E18" i="207" l="1"/>
  <c r="E16" i="207"/>
  <c r="G20" i="208"/>
  <c r="G22" i="165"/>
  <c r="G22" i="168" l="1"/>
  <c r="G25" i="212" l="1"/>
  <c r="G26" i="212"/>
  <c r="G27" i="212"/>
  <c r="G28" i="212"/>
  <c r="G29" i="212"/>
  <c r="G30" i="212"/>
  <c r="G31" i="212"/>
  <c r="G32" i="212"/>
  <c r="G33" i="212"/>
  <c r="G34" i="212"/>
  <c r="G35" i="212"/>
  <c r="G36" i="212"/>
  <c r="G37" i="212"/>
  <c r="G38" i="212"/>
  <c r="G39" i="212"/>
  <c r="G46" i="212"/>
  <c r="G145" i="159" l="1"/>
  <c r="G134" i="159"/>
  <c r="G132" i="159"/>
  <c r="G130" i="159"/>
  <c r="G128" i="159"/>
  <c r="G124" i="159"/>
  <c r="G126" i="159"/>
  <c r="G107" i="159"/>
  <c r="G24" i="207"/>
  <c r="G22" i="207"/>
  <c r="G18" i="235" l="1"/>
  <c r="E26" i="208"/>
  <c r="E24" i="164"/>
  <c r="E22" i="164" l="1"/>
  <c r="G24" i="262"/>
  <c r="G120" i="162" l="1"/>
  <c r="G119" i="162"/>
  <c r="G118" i="162"/>
  <c r="G117" i="162"/>
  <c r="G116" i="162"/>
  <c r="G115" i="162"/>
  <c r="G114" i="162"/>
  <c r="G113" i="162"/>
  <c r="G112" i="162"/>
  <c r="G111" i="162"/>
  <c r="G110" i="162"/>
  <c r="G109" i="162"/>
  <c r="G108" i="162"/>
  <c r="G107" i="162"/>
  <c r="G106" i="162"/>
  <c r="G104" i="162"/>
  <c r="G103" i="162"/>
  <c r="G102" i="162"/>
  <c r="G101" i="162"/>
  <c r="G100" i="162"/>
  <c r="G99" i="162"/>
  <c r="G98" i="162"/>
  <c r="G97" i="162"/>
  <c r="G96" i="162"/>
  <c r="G95" i="162"/>
  <c r="G94" i="162"/>
  <c r="G93" i="162"/>
  <c r="G92" i="162"/>
  <c r="G91" i="162"/>
  <c r="G90" i="162"/>
  <c r="G89" i="162"/>
  <c r="G88" i="162"/>
  <c r="G86" i="162"/>
  <c r="G85" i="162"/>
  <c r="G84" i="162"/>
  <c r="G83" i="162"/>
  <c r="G82" i="162"/>
  <c r="G80" i="162"/>
  <c r="G79" i="162"/>
  <c r="G78" i="162"/>
  <c r="G77" i="162"/>
  <c r="G76" i="162"/>
  <c r="G74" i="162"/>
  <c r="G61" i="162"/>
  <c r="G60" i="162"/>
  <c r="G59" i="162"/>
  <c r="G57" i="162"/>
  <c r="G56" i="162"/>
  <c r="G55" i="162"/>
  <c r="G54" i="162"/>
  <c r="G53" i="162"/>
  <c r="G52" i="162"/>
  <c r="G51" i="162"/>
  <c r="G50" i="162"/>
  <c r="G49" i="162"/>
  <c r="G48" i="162"/>
  <c r="G47" i="162"/>
  <c r="G46" i="162"/>
  <c r="G45" i="162"/>
  <c r="G44" i="162"/>
  <c r="G43" i="162"/>
  <c r="G42" i="162"/>
  <c r="G41" i="162"/>
  <c r="G40" i="162"/>
  <c r="G39" i="162"/>
  <c r="G38" i="162"/>
  <c r="G37" i="162"/>
  <c r="G36" i="162"/>
  <c r="G35" i="162"/>
  <c r="G33" i="162"/>
  <c r="G32" i="162"/>
  <c r="G31" i="162"/>
  <c r="G30" i="162"/>
  <c r="G29" i="162"/>
  <c r="G28" i="162"/>
  <c r="G27" i="162"/>
  <c r="G25" i="162"/>
  <c r="G21" i="162"/>
  <c r="G19" i="162"/>
  <c r="G18" i="162"/>
  <c r="G17" i="162"/>
  <c r="G29" i="168" l="1"/>
  <c r="G50" i="207"/>
  <c r="G49" i="207"/>
  <c r="G47" i="207"/>
  <c r="G46" i="207"/>
  <c r="G45" i="207"/>
  <c r="G44" i="207"/>
  <c r="G43" i="207"/>
  <c r="G42" i="207"/>
  <c r="G40" i="207"/>
  <c r="G39" i="207"/>
  <c r="G38" i="207"/>
  <c r="G37" i="207"/>
  <c r="G36" i="207"/>
  <c r="G34" i="207"/>
  <c r="G33" i="207"/>
  <c r="G32" i="207"/>
  <c r="G31" i="207"/>
  <c r="G30" i="207"/>
  <c r="G29" i="207"/>
  <c r="G28" i="207"/>
  <c r="G27" i="207"/>
  <c r="G26" i="207"/>
  <c r="G38" i="208"/>
  <c r="G37" i="208"/>
  <c r="G36" i="208"/>
  <c r="G35" i="208"/>
  <c r="G34" i="208"/>
  <c r="G33" i="208"/>
  <c r="G32" i="208"/>
  <c r="G31" i="208"/>
  <c r="G30" i="208"/>
  <c r="G29" i="208"/>
  <c r="G28" i="208"/>
  <c r="G27" i="208"/>
  <c r="G26" i="208"/>
  <c r="G25" i="208"/>
  <c r="G24" i="208"/>
  <c r="G23" i="208"/>
  <c r="G22" i="208"/>
  <c r="G21" i="208"/>
  <c r="G18" i="208"/>
  <c r="C30" i="254" l="1"/>
  <c r="G26" i="246"/>
  <c r="G22" i="246"/>
  <c r="G28" i="168" l="1"/>
  <c r="G23" i="167"/>
  <c r="G22" i="167"/>
  <c r="G21" i="167"/>
  <c r="G20" i="167"/>
  <c r="G45" i="166"/>
  <c r="G44" i="166"/>
  <c r="G43" i="166"/>
  <c r="G42" i="166"/>
  <c r="G41" i="166"/>
  <c r="G40" i="166"/>
  <c r="G39" i="166"/>
  <c r="G38" i="166"/>
  <c r="G37" i="166"/>
  <c r="G36" i="166"/>
  <c r="G35" i="166"/>
  <c r="G34" i="166"/>
  <c r="G33" i="166"/>
  <c r="G32" i="166"/>
  <c r="G31" i="166"/>
  <c r="G30" i="166"/>
  <c r="G29" i="166"/>
  <c r="G28" i="166"/>
  <c r="G27" i="166"/>
  <c r="G26" i="166"/>
  <c r="G25" i="166"/>
  <c r="G24" i="166"/>
  <c r="G23" i="166"/>
  <c r="G22" i="166"/>
  <c r="B9" i="264" l="1"/>
  <c r="G26" i="169"/>
  <c r="G25" i="169"/>
  <c r="G24" i="169"/>
  <c r="G23" i="169"/>
  <c r="G22" i="169"/>
  <c r="G40" i="247"/>
  <c r="G39" i="247"/>
  <c r="G38" i="247"/>
  <c r="G37" i="247"/>
  <c r="G34" i="247"/>
  <c r="G33" i="247"/>
  <c r="G32" i="247"/>
  <c r="G31" i="247"/>
  <c r="G29" i="247"/>
  <c r="G28" i="247"/>
  <c r="G27" i="247"/>
  <c r="G26" i="247" l="1"/>
  <c r="G25" i="247"/>
  <c r="G23" i="247"/>
  <c r="G22" i="247"/>
  <c r="G21" i="247"/>
  <c r="G20" i="247"/>
  <c r="G19" i="247"/>
  <c r="G18" i="247"/>
  <c r="G17" i="247"/>
  <c r="G16" i="247"/>
  <c r="G15" i="247"/>
  <c r="G14" i="247"/>
  <c r="G13" i="247"/>
  <c r="G12" i="247"/>
  <c r="G45" i="246"/>
  <c r="G44" i="246"/>
  <c r="G43" i="246"/>
  <c r="G15" i="245" l="1"/>
  <c r="G18" i="245" l="1"/>
  <c r="B63" i="260" l="1"/>
  <c r="B2" i="264"/>
  <c r="D1" i="264"/>
  <c r="B1" i="264"/>
  <c r="C9" i="263"/>
  <c r="B9" i="263"/>
  <c r="B4" i="263"/>
  <c r="B2" i="263"/>
  <c r="F1" i="263"/>
  <c r="B1" i="263"/>
  <c r="G54" i="262"/>
  <c r="G55" i="262"/>
  <c r="G56" i="262"/>
  <c r="G57" i="262"/>
  <c r="G58" i="262"/>
  <c r="G59" i="262"/>
  <c r="G60" i="262"/>
  <c r="G61" i="262"/>
  <c r="G62" i="262"/>
  <c r="G63" i="262"/>
  <c r="G64" i="262"/>
  <c r="G65" i="262"/>
  <c r="G66" i="262"/>
  <c r="G67" i="262"/>
  <c r="G68" i="262"/>
  <c r="G69" i="262"/>
  <c r="G70" i="262"/>
  <c r="G71" i="262"/>
  <c r="G72" i="262"/>
  <c r="G73" i="262"/>
  <c r="G74" i="262"/>
  <c r="G75" i="262"/>
  <c r="G76" i="262"/>
  <c r="G77" i="262"/>
  <c r="G78" i="262"/>
  <c r="B48" i="262"/>
  <c r="B45" i="262"/>
  <c r="E44" i="262"/>
  <c r="B44" i="262"/>
  <c r="B43" i="262"/>
  <c r="G10" i="262"/>
  <c r="G11" i="262"/>
  <c r="G12" i="262"/>
  <c r="G13" i="262"/>
  <c r="G14" i="262"/>
  <c r="G15" i="262"/>
  <c r="G16" i="262"/>
  <c r="G17" i="262"/>
  <c r="G18" i="262"/>
  <c r="G19" i="262"/>
  <c r="G21" i="262"/>
  <c r="G22" i="262"/>
  <c r="G23" i="262"/>
  <c r="E26" i="262"/>
  <c r="G26" i="262" s="1"/>
  <c r="G25" i="262"/>
  <c r="G27" i="262"/>
  <c r="G28" i="262"/>
  <c r="E30" i="262" s="1"/>
  <c r="G30" i="262" s="1"/>
  <c r="G29" i="262"/>
  <c r="G31" i="262"/>
  <c r="G110" i="262"/>
  <c r="B111" i="262"/>
  <c r="G9" i="262"/>
  <c r="B5" i="262"/>
  <c r="G4" i="262"/>
  <c r="G47" i="262" s="1"/>
  <c r="B2" i="262"/>
  <c r="E1" i="262"/>
  <c r="B1" i="262"/>
  <c r="G38" i="260"/>
  <c r="G39" i="260"/>
  <c r="G40" i="260"/>
  <c r="G41" i="260"/>
  <c r="G42" i="260"/>
  <c r="G43" i="260"/>
  <c r="G44" i="260"/>
  <c r="G45" i="260"/>
  <c r="G46" i="260"/>
  <c r="G47" i="260"/>
  <c r="G48" i="260"/>
  <c r="G49" i="260"/>
  <c r="G50" i="260"/>
  <c r="G51" i="260"/>
  <c r="G52" i="260"/>
  <c r="G53" i="260"/>
  <c r="G54" i="260"/>
  <c r="G55" i="260"/>
  <c r="G56" i="260"/>
  <c r="G57" i="260"/>
  <c r="G58" i="260"/>
  <c r="G59" i="260"/>
  <c r="C9" i="261"/>
  <c r="B9" i="261"/>
  <c r="B4" i="261"/>
  <c r="B2" i="261"/>
  <c r="F1" i="261"/>
  <c r="B1" i="261"/>
  <c r="G12" i="260"/>
  <c r="G13" i="260"/>
  <c r="G14" i="260"/>
  <c r="G15" i="260"/>
  <c r="G16" i="260"/>
  <c r="G17" i="260"/>
  <c r="G18" i="260"/>
  <c r="G19" i="260"/>
  <c r="G20" i="260"/>
  <c r="G21" i="260"/>
  <c r="G22" i="260"/>
  <c r="G23" i="260"/>
  <c r="G24" i="260"/>
  <c r="G25" i="260"/>
  <c r="G26" i="260"/>
  <c r="G27" i="260"/>
  <c r="G28" i="260"/>
  <c r="G29" i="260"/>
  <c r="G30" i="260"/>
  <c r="G31" i="260"/>
  <c r="G32" i="260"/>
  <c r="G33" i="260"/>
  <c r="G34" i="260"/>
  <c r="G35" i="260"/>
  <c r="G36" i="260"/>
  <c r="G37" i="260"/>
  <c r="G11" i="260"/>
  <c r="G10" i="260"/>
  <c r="G9" i="260"/>
  <c r="B5" i="260"/>
  <c r="G4" i="260"/>
  <c r="B2" i="260"/>
  <c r="E1" i="260"/>
  <c r="B1" i="260"/>
  <c r="C28" i="254"/>
  <c r="C27" i="254"/>
  <c r="C26" i="254"/>
  <c r="C25" i="254"/>
  <c r="B27" i="254"/>
  <c r="B26" i="254"/>
  <c r="B28" i="254"/>
  <c r="B25" i="254"/>
  <c r="B59" i="247"/>
  <c r="G4" i="247"/>
  <c r="B56" i="246"/>
  <c r="B43" i="245"/>
  <c r="G4" i="245"/>
  <c r="B60" i="168"/>
  <c r="G10" i="168"/>
  <c r="G11" i="168"/>
  <c r="G12" i="168"/>
  <c r="G13" i="168"/>
  <c r="G14" i="168"/>
  <c r="G15" i="168"/>
  <c r="G16" i="168"/>
  <c r="G17" i="168"/>
  <c r="G18" i="168"/>
  <c r="G19" i="168"/>
  <c r="G20" i="168"/>
  <c r="G23" i="168"/>
  <c r="G24" i="168"/>
  <c r="G26" i="168"/>
  <c r="G30" i="168"/>
  <c r="G31" i="168"/>
  <c r="G32" i="168"/>
  <c r="G33" i="168"/>
  <c r="G59" i="168"/>
  <c r="B40" i="169"/>
  <c r="G10" i="169"/>
  <c r="G11" i="169"/>
  <c r="G12" i="169"/>
  <c r="G13" i="169"/>
  <c r="G14" i="169"/>
  <c r="G15" i="169"/>
  <c r="G16" i="169"/>
  <c r="G17" i="169"/>
  <c r="G18" i="169"/>
  <c r="G19" i="169"/>
  <c r="G20" i="169"/>
  <c r="G21" i="169"/>
  <c r="G39" i="169"/>
  <c r="B29" i="254"/>
  <c r="C29" i="254"/>
  <c r="C19" i="254"/>
  <c r="B19" i="254"/>
  <c r="G10" i="225"/>
  <c r="G11" i="225"/>
  <c r="G12" i="225"/>
  <c r="G13" i="225"/>
  <c r="G25" i="225"/>
  <c r="G26" i="225"/>
  <c r="G27" i="225"/>
  <c r="G28" i="225"/>
  <c r="G29" i="225"/>
  <c r="G30" i="225"/>
  <c r="G31" i="225"/>
  <c r="G32" i="225"/>
  <c r="G33" i="225"/>
  <c r="G34" i="225"/>
  <c r="G35" i="225"/>
  <c r="G36" i="225"/>
  <c r="G37" i="225"/>
  <c r="G38" i="225"/>
  <c r="G39" i="225"/>
  <c r="G40" i="225"/>
  <c r="G41" i="225"/>
  <c r="G42" i="225"/>
  <c r="G43" i="225"/>
  <c r="G44" i="225"/>
  <c r="G45" i="225"/>
  <c r="G46" i="225"/>
  <c r="G47" i="225"/>
  <c r="G48" i="225"/>
  <c r="G49" i="225"/>
  <c r="G50" i="225"/>
  <c r="G51" i="225"/>
  <c r="G52" i="225"/>
  <c r="G53" i="225"/>
  <c r="G54" i="225"/>
  <c r="G55" i="225"/>
  <c r="G56" i="225"/>
  <c r="G57" i="225"/>
  <c r="G58" i="225"/>
  <c r="G59" i="225"/>
  <c r="G60" i="225"/>
  <c r="G61" i="225"/>
  <c r="G62" i="225"/>
  <c r="G63" i="225"/>
  <c r="G64" i="225"/>
  <c r="G65" i="225"/>
  <c r="G66" i="225"/>
  <c r="G67" i="225"/>
  <c r="G68" i="225"/>
  <c r="G69" i="225"/>
  <c r="G70" i="225"/>
  <c r="G71" i="225"/>
  <c r="G9" i="225"/>
  <c r="B72" i="225"/>
  <c r="G4" i="225"/>
  <c r="G10" i="249"/>
  <c r="G11" i="249"/>
  <c r="G12" i="249"/>
  <c r="G13" i="249"/>
  <c r="G14" i="249"/>
  <c r="G15" i="249"/>
  <c r="G16" i="249"/>
  <c r="G17" i="249"/>
  <c r="G18" i="249"/>
  <c r="G19" i="249"/>
  <c r="G22" i="249"/>
  <c r="G23" i="249"/>
  <c r="G24" i="249"/>
  <c r="G25" i="249"/>
  <c r="G26" i="249"/>
  <c r="G27" i="249"/>
  <c r="G28" i="249"/>
  <c r="G29" i="249"/>
  <c r="G30" i="249"/>
  <c r="G31" i="249"/>
  <c r="G32" i="249"/>
  <c r="G33" i="249"/>
  <c r="G34" i="249"/>
  <c r="G35" i="249"/>
  <c r="G36" i="249"/>
  <c r="G37" i="249"/>
  <c r="G38" i="249"/>
  <c r="G39" i="249"/>
  <c r="G40" i="249"/>
  <c r="G41" i="249"/>
  <c r="G42" i="249"/>
  <c r="G43" i="249"/>
  <c r="G44" i="249"/>
  <c r="G45" i="249"/>
  <c r="G46" i="249"/>
  <c r="G47" i="249"/>
  <c r="G48" i="249"/>
  <c r="G49" i="249"/>
  <c r="G50" i="249"/>
  <c r="G51" i="249"/>
  <c r="G52" i="249"/>
  <c r="G53" i="249"/>
  <c r="G54" i="249"/>
  <c r="G55" i="249"/>
  <c r="G57" i="249"/>
  <c r="G58" i="249"/>
  <c r="G59" i="249"/>
  <c r="G60" i="249"/>
  <c r="G61" i="249"/>
  <c r="G62" i="249"/>
  <c r="G63" i="249"/>
  <c r="G64" i="249"/>
  <c r="G65" i="249"/>
  <c r="G66" i="249"/>
  <c r="G67" i="249"/>
  <c r="G68" i="249"/>
  <c r="G69" i="249"/>
  <c r="G70" i="249"/>
  <c r="G71" i="249"/>
  <c r="G72" i="249"/>
  <c r="G9" i="249"/>
  <c r="B73" i="249"/>
  <c r="G4" i="249"/>
  <c r="G10" i="171"/>
  <c r="G11" i="171"/>
  <c r="G12" i="171"/>
  <c r="G13" i="171"/>
  <c r="G14" i="171"/>
  <c r="G15" i="171"/>
  <c r="G16" i="171"/>
  <c r="G17" i="171"/>
  <c r="G18" i="171"/>
  <c r="G19" i="171"/>
  <c r="G20" i="171"/>
  <c r="G21" i="171"/>
  <c r="G22" i="171"/>
  <c r="G23" i="171"/>
  <c r="G24" i="171"/>
  <c r="G25" i="171"/>
  <c r="G26" i="171"/>
  <c r="G27" i="171"/>
  <c r="G28" i="171"/>
  <c r="G29" i="171"/>
  <c r="G30" i="171"/>
  <c r="G31" i="171"/>
  <c r="G32" i="171"/>
  <c r="G33" i="171"/>
  <c r="G34" i="171"/>
  <c r="G35" i="171"/>
  <c r="G36" i="171"/>
  <c r="G37" i="171"/>
  <c r="G38" i="171"/>
  <c r="G39" i="171"/>
  <c r="G40" i="171"/>
  <c r="G41" i="171"/>
  <c r="G42" i="171"/>
  <c r="G43" i="171"/>
  <c r="G44" i="171"/>
  <c r="G45" i="171"/>
  <c r="G46" i="171"/>
  <c r="G47" i="171"/>
  <c r="G48" i="171"/>
  <c r="G49" i="171"/>
  <c r="G50" i="171"/>
  <c r="G51" i="171"/>
  <c r="G52" i="171"/>
  <c r="G53" i="171"/>
  <c r="G54" i="171"/>
  <c r="G55" i="171"/>
  <c r="G56" i="171"/>
  <c r="G57" i="171"/>
  <c r="G58" i="171"/>
  <c r="G59" i="171"/>
  <c r="G60" i="171"/>
  <c r="G61" i="171"/>
  <c r="G62" i="171"/>
  <c r="G63" i="171"/>
  <c r="G64" i="171"/>
  <c r="G65" i="171"/>
  <c r="G66" i="171"/>
  <c r="B67" i="171"/>
  <c r="B55" i="235"/>
  <c r="G12" i="235"/>
  <c r="G13" i="235"/>
  <c r="G14" i="235"/>
  <c r="G15" i="235"/>
  <c r="G16" i="235"/>
  <c r="G20" i="235"/>
  <c r="G21" i="235"/>
  <c r="G22" i="235"/>
  <c r="G23" i="235"/>
  <c r="G24" i="235"/>
  <c r="G25" i="235"/>
  <c r="G26" i="235"/>
  <c r="G27" i="235"/>
  <c r="G28" i="235"/>
  <c r="G29" i="235"/>
  <c r="G30" i="235"/>
  <c r="G31" i="235"/>
  <c r="G32" i="235"/>
  <c r="G33" i="235"/>
  <c r="G34" i="235"/>
  <c r="E36" i="235" s="1"/>
  <c r="G36" i="235" s="1"/>
  <c r="G35" i="235"/>
  <c r="G4" i="235"/>
  <c r="G10" i="235"/>
  <c r="G11" i="235"/>
  <c r="G9" i="235"/>
  <c r="G40" i="192"/>
  <c r="G41" i="192"/>
  <c r="G42" i="192"/>
  <c r="G43" i="192"/>
  <c r="G44" i="192"/>
  <c r="G45" i="192"/>
  <c r="G46" i="192"/>
  <c r="G47" i="192"/>
  <c r="G48" i="192"/>
  <c r="G49" i="192"/>
  <c r="G50" i="192"/>
  <c r="G51" i="192"/>
  <c r="G53" i="192"/>
  <c r="G54" i="192"/>
  <c r="G56" i="192"/>
  <c r="G57" i="192"/>
  <c r="G58" i="192"/>
  <c r="G59" i="192"/>
  <c r="G60" i="192"/>
  <c r="G61" i="192"/>
  <c r="G62" i="192"/>
  <c r="G63" i="192"/>
  <c r="G64" i="192"/>
  <c r="G10" i="192"/>
  <c r="G11" i="192"/>
  <c r="G12" i="192"/>
  <c r="G13" i="192"/>
  <c r="G14" i="192"/>
  <c r="G15" i="192"/>
  <c r="G16" i="192"/>
  <c r="E18" i="192" s="1"/>
  <c r="G18" i="192" s="1"/>
  <c r="G17" i="192"/>
  <c r="G19" i="192"/>
  <c r="G9" i="192"/>
  <c r="B65" i="192"/>
  <c r="G43" i="262" l="1"/>
  <c r="G52" i="262" s="1"/>
  <c r="G111" i="262" s="1"/>
  <c r="G9" i="263" s="1"/>
  <c r="G47" i="263" s="1"/>
  <c r="G11" i="264" s="1"/>
  <c r="G55" i="235"/>
  <c r="G65" i="192"/>
  <c r="G30" i="254" s="1"/>
  <c r="G60" i="168"/>
  <c r="G63" i="260"/>
  <c r="G9" i="261" s="1"/>
  <c r="G47" i="261" s="1"/>
  <c r="G10" i="264" s="1"/>
  <c r="G72" i="225"/>
  <c r="G29" i="254" s="1"/>
  <c r="B31" i="167" l="1"/>
  <c r="G10" i="167"/>
  <c r="G11" i="167"/>
  <c r="G12" i="167"/>
  <c r="G13" i="167"/>
  <c r="G14" i="167"/>
  <c r="G15" i="167"/>
  <c r="G16" i="167"/>
  <c r="G17" i="167"/>
  <c r="G18" i="167"/>
  <c r="G9" i="167"/>
  <c r="B48" i="166"/>
  <c r="G4" i="166"/>
  <c r="G10" i="166"/>
  <c r="G11" i="166"/>
  <c r="G12" i="166"/>
  <c r="G13" i="166"/>
  <c r="G14" i="166"/>
  <c r="G15" i="166"/>
  <c r="G16" i="166"/>
  <c r="G17" i="166"/>
  <c r="G21" i="166"/>
  <c r="G9" i="166"/>
  <c r="G19" i="254" l="1"/>
  <c r="G31" i="167"/>
  <c r="G21" i="254" s="1"/>
  <c r="G48" i="166"/>
  <c r="E29" i="254"/>
  <c r="D29" i="254"/>
  <c r="E28" i="254"/>
  <c r="D28" i="254"/>
  <c r="E27" i="254"/>
  <c r="D27" i="254"/>
  <c r="E26" i="254"/>
  <c r="D26" i="254"/>
  <c r="E25" i="254"/>
  <c r="D25" i="254"/>
  <c r="E24" i="254"/>
  <c r="D24" i="254"/>
  <c r="C24" i="254"/>
  <c r="E23" i="254"/>
  <c r="D23" i="254"/>
  <c r="C23" i="254"/>
  <c r="E22" i="254"/>
  <c r="D22" i="254"/>
  <c r="C22" i="254"/>
  <c r="E21" i="254"/>
  <c r="D21" i="254"/>
  <c r="C21" i="254"/>
  <c r="E20" i="254"/>
  <c r="D20" i="254"/>
  <c r="C20" i="254"/>
  <c r="E19" i="254"/>
  <c r="D19" i="254"/>
  <c r="E18" i="254"/>
  <c r="D18" i="254"/>
  <c r="C18" i="254"/>
  <c r="E17" i="254"/>
  <c r="D17" i="254"/>
  <c r="C17" i="254"/>
  <c r="E16" i="254"/>
  <c r="D16" i="254"/>
  <c r="C16" i="254"/>
  <c r="E15" i="254"/>
  <c r="D15" i="254"/>
  <c r="C15" i="254"/>
  <c r="E14" i="254"/>
  <c r="D14" i="254"/>
  <c r="C14" i="254"/>
  <c r="E13" i="254"/>
  <c r="D13" i="254"/>
  <c r="C13" i="254"/>
  <c r="E12" i="254"/>
  <c r="D12" i="254"/>
  <c r="C12" i="254"/>
  <c r="E11" i="254"/>
  <c r="D11" i="254"/>
  <c r="C11" i="254"/>
  <c r="E10" i="254"/>
  <c r="D10" i="254"/>
  <c r="C10" i="254"/>
  <c r="C9" i="254"/>
  <c r="B24" i="254"/>
  <c r="B22" i="254"/>
  <c r="B23" i="254"/>
  <c r="B21" i="254"/>
  <c r="B20" i="254"/>
  <c r="B18" i="254"/>
  <c r="B17" i="254"/>
  <c r="B16" i="254"/>
  <c r="B15" i="254"/>
  <c r="B14" i="254"/>
  <c r="B13" i="254"/>
  <c r="B12" i="254"/>
  <c r="B11" i="254"/>
  <c r="B9" i="254"/>
  <c r="B10" i="254"/>
  <c r="B4" i="254"/>
  <c r="B2" i="254"/>
  <c r="F1" i="254"/>
  <c r="B1" i="254"/>
  <c r="B47" i="212"/>
  <c r="G10" i="212"/>
  <c r="G11" i="212"/>
  <c r="G12" i="212"/>
  <c r="G19" i="212"/>
  <c r="G20" i="212"/>
  <c r="G21" i="212"/>
  <c r="G22" i="212"/>
  <c r="G23" i="212"/>
  <c r="G24" i="212"/>
  <c r="G47" i="212" l="1"/>
  <c r="G18" i="254" s="1"/>
  <c r="G20" i="254"/>
  <c r="G4" i="212"/>
  <c r="B51" i="207"/>
  <c r="G9" i="207"/>
  <c r="G10" i="207"/>
  <c r="G11" i="207"/>
  <c r="G12" i="207"/>
  <c r="G13" i="207"/>
  <c r="G14" i="207"/>
  <c r="G15" i="207"/>
  <c r="G16" i="207"/>
  <c r="G17" i="207"/>
  <c r="G18" i="207"/>
  <c r="B76" i="208"/>
  <c r="B50" i="208"/>
  <c r="B47" i="208"/>
  <c r="E46" i="208"/>
  <c r="B46" i="208"/>
  <c r="G56" i="208"/>
  <c r="G57" i="208"/>
  <c r="G58" i="208"/>
  <c r="G59" i="208"/>
  <c r="G60" i="208"/>
  <c r="G61" i="208"/>
  <c r="G62" i="208"/>
  <c r="G63" i="208"/>
  <c r="G64" i="208"/>
  <c r="G65" i="208"/>
  <c r="G66" i="208"/>
  <c r="G67" i="208"/>
  <c r="G68" i="208"/>
  <c r="G69" i="208"/>
  <c r="G70" i="208"/>
  <c r="G71" i="208"/>
  <c r="G72" i="208"/>
  <c r="G73" i="208"/>
  <c r="G74" i="208"/>
  <c r="G75" i="208"/>
  <c r="G10" i="208"/>
  <c r="G11" i="208"/>
  <c r="G12" i="208"/>
  <c r="G13" i="208"/>
  <c r="G14" i="208"/>
  <c r="G15" i="208"/>
  <c r="G16" i="208"/>
  <c r="G17" i="208"/>
  <c r="G40" i="208"/>
  <c r="G41" i="208"/>
  <c r="G42" i="208"/>
  <c r="G43" i="208"/>
  <c r="G44" i="208"/>
  <c r="G9" i="208"/>
  <c r="B45" i="208"/>
  <c r="G10" i="237"/>
  <c r="G11" i="237"/>
  <c r="G12" i="237"/>
  <c r="G13" i="237"/>
  <c r="G14" i="237"/>
  <c r="G15" i="237"/>
  <c r="G16" i="237"/>
  <c r="E18" i="237" s="1"/>
  <c r="G18" i="237" s="1"/>
  <c r="G17" i="237"/>
  <c r="G19" i="237"/>
  <c r="G20" i="237"/>
  <c r="G21" i="237"/>
  <c r="G22" i="237"/>
  <c r="G23" i="237"/>
  <c r="G24" i="237"/>
  <c r="G25" i="237"/>
  <c r="G26" i="237"/>
  <c r="G27" i="237"/>
  <c r="G28" i="237"/>
  <c r="G29" i="237"/>
  <c r="G30" i="237"/>
  <c r="G9" i="237"/>
  <c r="B31" i="237"/>
  <c r="G4" i="237"/>
  <c r="G51" i="207" l="1"/>
  <c r="G17" i="254" s="1"/>
  <c r="G45" i="208"/>
  <c r="G54" i="208" s="1"/>
  <c r="G31" i="237"/>
  <c r="G15" i="254" s="1"/>
  <c r="B5" i="159"/>
  <c r="B5" i="161"/>
  <c r="B5" i="162"/>
  <c r="B5" i="164"/>
  <c r="B5" i="237"/>
  <c r="B5" i="208"/>
  <c r="B5" i="207"/>
  <c r="B5" i="212"/>
  <c r="B5" i="235"/>
  <c r="B5" i="166"/>
  <c r="B5" i="167"/>
  <c r="B5" i="168"/>
  <c r="B5" i="169"/>
  <c r="B5" i="171"/>
  <c r="B5" i="245"/>
  <c r="B5" i="246"/>
  <c r="B5" i="247"/>
  <c r="B5" i="249"/>
  <c r="B5" i="225"/>
  <c r="B5" i="192"/>
  <c r="B5" i="165"/>
  <c r="G4" i="159"/>
  <c r="G4" i="161"/>
  <c r="G4" i="162"/>
  <c r="G4" i="164"/>
  <c r="G4" i="208"/>
  <c r="G4" i="207"/>
  <c r="G4" i="167"/>
  <c r="G4" i="168"/>
  <c r="G4" i="169"/>
  <c r="G4" i="171"/>
  <c r="G4" i="192"/>
  <c r="G4" i="165"/>
  <c r="B2" i="159"/>
  <c r="B2" i="161"/>
  <c r="B2" i="162"/>
  <c r="B2" i="164"/>
  <c r="B2" i="237"/>
  <c r="B2" i="208"/>
  <c r="B2" i="207"/>
  <c r="B2" i="212"/>
  <c r="B2" i="235"/>
  <c r="B2" i="166"/>
  <c r="B2" i="167"/>
  <c r="B2" i="168"/>
  <c r="B2" i="169"/>
  <c r="B2" i="171"/>
  <c r="B2" i="245"/>
  <c r="B2" i="246"/>
  <c r="B2" i="247"/>
  <c r="B2" i="249"/>
  <c r="B2" i="225"/>
  <c r="B2" i="192"/>
  <c r="B2" i="165"/>
  <c r="B1" i="159"/>
  <c r="B1" i="161"/>
  <c r="B1" i="162"/>
  <c r="B1" i="164"/>
  <c r="B1" i="237"/>
  <c r="B1" i="208"/>
  <c r="B1" i="207"/>
  <c r="B1" i="212"/>
  <c r="B1" i="235"/>
  <c r="B1" i="166"/>
  <c r="B1" i="167"/>
  <c r="B1" i="168"/>
  <c r="B1" i="169"/>
  <c r="B1" i="171"/>
  <c r="B1" i="245"/>
  <c r="B1" i="246"/>
  <c r="B1" i="247"/>
  <c r="B1" i="249"/>
  <c r="B1" i="225"/>
  <c r="B1" i="192"/>
  <c r="B1" i="165"/>
  <c r="E1" i="159"/>
  <c r="E1" i="161"/>
  <c r="E1" i="162"/>
  <c r="E1" i="164"/>
  <c r="E1" i="237"/>
  <c r="E1" i="208"/>
  <c r="E1" i="207"/>
  <c r="E1" i="212"/>
  <c r="E1" i="235"/>
  <c r="E1" i="166"/>
  <c r="E1" i="167"/>
  <c r="E1" i="168"/>
  <c r="E1" i="169"/>
  <c r="E1" i="171"/>
  <c r="E1" i="245"/>
  <c r="E1" i="246"/>
  <c r="E1" i="247"/>
  <c r="E1" i="249"/>
  <c r="E1" i="225"/>
  <c r="E1" i="192"/>
  <c r="E1" i="165"/>
  <c r="B61" i="165"/>
  <c r="G10" i="165"/>
  <c r="G11" i="165"/>
  <c r="G12" i="165"/>
  <c r="G13" i="165"/>
  <c r="G14" i="165"/>
  <c r="G15" i="165"/>
  <c r="G16" i="165"/>
  <c r="G18" i="165"/>
  <c r="G19" i="165"/>
  <c r="G20" i="165"/>
  <c r="G21" i="165"/>
  <c r="G24" i="165"/>
  <c r="G25" i="165"/>
  <c r="G26" i="165"/>
  <c r="G27" i="165"/>
  <c r="G28" i="165"/>
  <c r="G29" i="165"/>
  <c r="G30" i="165"/>
  <c r="G31" i="165"/>
  <c r="G32" i="165"/>
  <c r="G33" i="165"/>
  <c r="G34" i="165"/>
  <c r="G35" i="165"/>
  <c r="G36" i="165"/>
  <c r="G37" i="165"/>
  <c r="G38" i="165"/>
  <c r="G39" i="165"/>
  <c r="G40" i="165"/>
  <c r="G41" i="165"/>
  <c r="G42" i="165"/>
  <c r="G43" i="165"/>
  <c r="G44" i="165"/>
  <c r="G45" i="165"/>
  <c r="G46" i="165"/>
  <c r="G47" i="165"/>
  <c r="G48" i="165"/>
  <c r="G49" i="165"/>
  <c r="G50" i="165"/>
  <c r="G51" i="165"/>
  <c r="G52" i="165"/>
  <c r="G53" i="165"/>
  <c r="G54" i="165"/>
  <c r="G55" i="165"/>
  <c r="G9" i="165"/>
  <c r="G40" i="164"/>
  <c r="G41" i="164"/>
  <c r="G42" i="164"/>
  <c r="G43" i="164"/>
  <c r="G44" i="164"/>
  <c r="G45" i="164"/>
  <c r="G46" i="164"/>
  <c r="E48" i="164" s="1"/>
  <c r="G48" i="164" s="1"/>
  <c r="G49" i="164"/>
  <c r="G39" i="164"/>
  <c r="G9" i="247"/>
  <c r="G10" i="247"/>
  <c r="G11" i="247"/>
  <c r="G58" i="247"/>
  <c r="G9" i="246"/>
  <c r="G10" i="246"/>
  <c r="G11" i="246"/>
  <c r="G12" i="246"/>
  <c r="G13" i="246"/>
  <c r="G14" i="246"/>
  <c r="G15" i="246"/>
  <c r="G16" i="246"/>
  <c r="G17" i="246"/>
  <c r="G18" i="246"/>
  <c r="G19" i="246"/>
  <c r="G28" i="246"/>
  <c r="G29" i="246"/>
  <c r="G30" i="246"/>
  <c r="G31" i="246"/>
  <c r="G32" i="246"/>
  <c r="G33" i="246"/>
  <c r="G34" i="246"/>
  <c r="G35" i="246"/>
  <c r="G36" i="246"/>
  <c r="G37" i="246"/>
  <c r="G38" i="246"/>
  <c r="G39" i="246"/>
  <c r="G40" i="246"/>
  <c r="G41" i="246"/>
  <c r="G42" i="246"/>
  <c r="G46" i="246"/>
  <c r="G47" i="246"/>
  <c r="G49" i="246"/>
  <c r="G50" i="246"/>
  <c r="G51" i="246"/>
  <c r="G55" i="246"/>
  <c r="G9" i="245"/>
  <c r="G12" i="245"/>
  <c r="G13" i="245"/>
  <c r="G14" i="245"/>
  <c r="G16" i="245"/>
  <c r="G19" i="245"/>
  <c r="G20" i="245"/>
  <c r="G21" i="245"/>
  <c r="G22" i="245"/>
  <c r="G23" i="245"/>
  <c r="G24" i="245"/>
  <c r="G25" i="245"/>
  <c r="G26" i="245"/>
  <c r="G28" i="245"/>
  <c r="G29" i="245"/>
  <c r="G32" i="245"/>
  <c r="G33" i="245"/>
  <c r="G34" i="245"/>
  <c r="G35" i="245"/>
  <c r="G36" i="245"/>
  <c r="G37" i="245"/>
  <c r="G38" i="245"/>
  <c r="G39" i="245"/>
  <c r="G40" i="245"/>
  <c r="G41" i="245"/>
  <c r="G42" i="245"/>
  <c r="G56" i="246" l="1"/>
  <c r="G26" i="254" s="1"/>
  <c r="G43" i="245"/>
  <c r="G25" i="254" s="1"/>
  <c r="G59" i="247"/>
  <c r="G27" i="254" s="1"/>
  <c r="G73" i="249"/>
  <c r="G28" i="254" s="1"/>
  <c r="G49" i="208"/>
  <c r="G76" i="208" l="1"/>
  <c r="G16" i="254" s="1"/>
  <c r="G10" i="164" l="1"/>
  <c r="G11" i="164"/>
  <c r="G12" i="164"/>
  <c r="G13" i="164"/>
  <c r="G14" i="164"/>
  <c r="G15" i="164"/>
  <c r="G16" i="164"/>
  <c r="G18" i="164"/>
  <c r="G19" i="164"/>
  <c r="G20" i="164"/>
  <c r="G21" i="164"/>
  <c r="G22" i="164"/>
  <c r="G23" i="164"/>
  <c r="G24" i="164"/>
  <c r="G25" i="164"/>
  <c r="G26" i="164"/>
  <c r="G27" i="164"/>
  <c r="G28" i="164"/>
  <c r="G29" i="164"/>
  <c r="G30" i="164"/>
  <c r="G31" i="164"/>
  <c r="G32" i="164"/>
  <c r="G33" i="164"/>
  <c r="G34" i="164"/>
  <c r="G35" i="164"/>
  <c r="G36" i="164"/>
  <c r="G37" i="164"/>
  <c r="G38" i="164"/>
  <c r="G9" i="164"/>
  <c r="G73" i="162"/>
  <c r="G81" i="162"/>
  <c r="G10" i="162"/>
  <c r="G11" i="162"/>
  <c r="G12" i="162"/>
  <c r="G13" i="162"/>
  <c r="G14" i="162"/>
  <c r="G15" i="162"/>
  <c r="G24" i="162"/>
  <c r="G62" i="162"/>
  <c r="B121" i="162"/>
  <c r="B63" i="162"/>
  <c r="B68" i="162"/>
  <c r="B65" i="162"/>
  <c r="E64" i="162"/>
  <c r="B64" i="162"/>
  <c r="G67" i="162"/>
  <c r="G61" i="165"/>
  <c r="G14" i="254" s="1"/>
  <c r="B119" i="159"/>
  <c r="B116" i="159"/>
  <c r="E115" i="159"/>
  <c r="B115" i="159"/>
  <c r="B58" i="159"/>
  <c r="B55" i="159"/>
  <c r="E54" i="159"/>
  <c r="B54" i="159"/>
  <c r="G14" i="159"/>
  <c r="G40" i="159"/>
  <c r="E42" i="159" s="1"/>
  <c r="G42" i="159" s="1"/>
  <c r="G50" i="164" l="1"/>
  <c r="G9" i="212"/>
  <c r="G64" i="159" l="1"/>
  <c r="G65" i="159"/>
  <c r="G66" i="159"/>
  <c r="G67" i="159"/>
  <c r="G68" i="159"/>
  <c r="G69" i="159"/>
  <c r="G70" i="159"/>
  <c r="G71" i="159"/>
  <c r="G72" i="159"/>
  <c r="G73" i="159"/>
  <c r="G74" i="159"/>
  <c r="E76" i="159" s="1"/>
  <c r="G76" i="159" s="1"/>
  <c r="G75" i="159"/>
  <c r="G77" i="159"/>
  <c r="G78" i="159"/>
  <c r="G79" i="159"/>
  <c r="G80" i="159"/>
  <c r="G81" i="159"/>
  <c r="G82" i="159"/>
  <c r="G83" i="159"/>
  <c r="G84" i="159"/>
  <c r="G85" i="159"/>
  <c r="G86" i="159"/>
  <c r="G87" i="159"/>
  <c r="G88" i="159"/>
  <c r="G89" i="159"/>
  <c r="G90" i="159"/>
  <c r="G91" i="159"/>
  <c r="G92" i="159"/>
  <c r="G93" i="159"/>
  <c r="G94" i="159"/>
  <c r="G95" i="159"/>
  <c r="G96" i="159"/>
  <c r="G97" i="159"/>
  <c r="G98" i="159"/>
  <c r="G99" i="159"/>
  <c r="G100" i="159"/>
  <c r="G101" i="159"/>
  <c r="G102" i="159"/>
  <c r="G103" i="159"/>
  <c r="G104" i="159"/>
  <c r="G105" i="159"/>
  <c r="G106" i="159"/>
  <c r="G109" i="159"/>
  <c r="G110" i="159"/>
  <c r="G111" i="159"/>
  <c r="G113" i="159"/>
  <c r="G137" i="159"/>
  <c r="G138" i="159"/>
  <c r="G139" i="159"/>
  <c r="G140" i="159"/>
  <c r="G141" i="159"/>
  <c r="G142" i="159"/>
  <c r="G143" i="159"/>
  <c r="G146" i="159"/>
  <c r="G147" i="159"/>
  <c r="G148" i="159"/>
  <c r="G149" i="159"/>
  <c r="E151" i="159" s="1"/>
  <c r="G151" i="159" s="1"/>
  <c r="G150" i="159"/>
  <c r="G152" i="159"/>
  <c r="G153" i="159"/>
  <c r="G154" i="159"/>
  <c r="G155" i="159"/>
  <c r="E157" i="159" s="1"/>
  <c r="G157" i="159" s="1"/>
  <c r="G156" i="159"/>
  <c r="G184" i="159"/>
  <c r="G63" i="159"/>
  <c r="G10" i="159"/>
  <c r="G11" i="159"/>
  <c r="G12" i="159"/>
  <c r="G13" i="159"/>
  <c r="G15" i="159"/>
  <c r="G16" i="159"/>
  <c r="G17" i="159"/>
  <c r="G18" i="159"/>
  <c r="G19" i="159"/>
  <c r="G20" i="159"/>
  <c r="G21" i="159"/>
  <c r="G22" i="159"/>
  <c r="G23" i="159"/>
  <c r="G24" i="159"/>
  <c r="G25" i="159"/>
  <c r="G26" i="159"/>
  <c r="G27" i="159"/>
  <c r="G28" i="159"/>
  <c r="G29" i="159"/>
  <c r="G30" i="159"/>
  <c r="G31" i="159"/>
  <c r="G32" i="159"/>
  <c r="G33" i="159"/>
  <c r="G34" i="159"/>
  <c r="G35" i="159"/>
  <c r="G36" i="159"/>
  <c r="G37" i="159"/>
  <c r="G38" i="159"/>
  <c r="G52" i="159"/>
  <c r="G9" i="162"/>
  <c r="G63" i="162" s="1"/>
  <c r="G72" i="162" s="1"/>
  <c r="G9" i="159"/>
  <c r="B53" i="159"/>
  <c r="B114" i="159" s="1"/>
  <c r="G57" i="159"/>
  <c r="G118" i="159" s="1"/>
  <c r="G53" i="159" l="1"/>
  <c r="G62" i="159" s="1"/>
  <c r="G114" i="159" s="1"/>
  <c r="G123" i="159" s="1"/>
  <c r="G185" i="159" s="1"/>
  <c r="G9" i="171" l="1"/>
  <c r="G67" i="171" s="1"/>
  <c r="G24" i="254" s="1"/>
  <c r="G9" i="169"/>
  <c r="G40" i="169" s="1"/>
  <c r="G23" i="254" s="1"/>
  <c r="G9" i="168"/>
  <c r="G22" i="254" s="1"/>
  <c r="G121" i="162"/>
  <c r="G11" i="254" s="1"/>
  <c r="B77" i="161"/>
  <c r="G21" i="161"/>
  <c r="G20" i="161"/>
  <c r="G19" i="161"/>
  <c r="G13" i="161"/>
  <c r="G12" i="161"/>
  <c r="G11" i="161"/>
  <c r="G10" i="161"/>
  <c r="G9" i="161"/>
  <c r="B185" i="159"/>
  <c r="G13" i="254" l="1"/>
  <c r="G12" i="254" l="1"/>
  <c r="G9" i="254" l="1"/>
  <c r="G18" i="161" l="1"/>
  <c r="G14" i="161"/>
  <c r="G77" i="161" l="1"/>
  <c r="G10" i="254" s="1"/>
  <c r="G31" i="254" s="1"/>
  <c r="G9" i="264" l="1"/>
  <c r="G14" i="264" s="1"/>
  <c r="G15" i="264" l="1"/>
  <c r="G16" i="264" s="1"/>
  <c r="G17" i="264" s="1"/>
  <c r="G18" i="264" l="1"/>
  <c r="G19" i="264" l="1"/>
  <c r="G20" i="264" s="1"/>
  <c r="G21" i="264" l="1"/>
  <c r="G22" i="264"/>
</calcChain>
</file>

<file path=xl/sharedStrings.xml><?xml version="1.0" encoding="utf-8"?>
<sst xmlns="http://schemas.openxmlformats.org/spreadsheetml/2006/main" count="1521" uniqueCount="876">
  <si>
    <t>ITEM NO</t>
  </si>
  <si>
    <t>DESCRIPTION</t>
  </si>
  <si>
    <t>UNIT</t>
  </si>
  <si>
    <t>QUANTITY</t>
  </si>
  <si>
    <t>RATE</t>
  </si>
  <si>
    <t>AMOUNT</t>
  </si>
  <si>
    <t>m</t>
  </si>
  <si>
    <t>t</t>
  </si>
  <si>
    <t>SCHEDULE A: ROADWORKS</t>
  </si>
  <si>
    <t>Province of KwaZulu-Natal</t>
  </si>
  <si>
    <t>Department of Transport</t>
  </si>
  <si>
    <t>Lump Sum</t>
  </si>
  <si>
    <t>TOTAL CARRIED FORWARD</t>
  </si>
  <si>
    <t>GENERAL REQUIREMENTS AND PAYMENT</t>
  </si>
  <si>
    <t>C1.2.2</t>
  </si>
  <si>
    <t>Programming and Reporting</t>
  </si>
  <si>
    <t>C1.2.2.1</t>
  </si>
  <si>
    <t>Submission of a Scheme 1 Programme</t>
  </si>
  <si>
    <t>C1.2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</si>
  <si>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</si>
  <si>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</si>
  <si>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</si>
  <si>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</si>
  <si>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</si>
  <si>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</si>
  <si>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</si>
  <si>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C1.2.2.2</t>
  </si>
  <si>
    <t>C1.2.2.6</t>
  </si>
  <si>
    <t>Reviewing and updating a Scheme 1 Programme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</si>
  <si>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</si>
  <si>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</si>
  <si>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Works which are used as detours</t>
  </si>
  <si>
    <t>C1.2.3.1</t>
  </si>
  <si>
    <t>Grass cutting</t>
  </si>
  <si>
    <t>ha</t>
  </si>
  <si>
    <t>C1.2.3.2</t>
  </si>
  <si>
    <t>C1.2.3.3</t>
  </si>
  <si>
    <t>C1.2.3.8</t>
  </si>
  <si>
    <t>C1.2.3.9</t>
  </si>
  <si>
    <t>C1.2.3.10</t>
  </si>
  <si>
    <t>C1.2.3.11</t>
  </si>
  <si>
    <t>C1.2.3.12</t>
  </si>
  <si>
    <t>Drain cleaning</t>
  </si>
  <si>
    <t>km</t>
  </si>
  <si>
    <t>Cleaning out culverts</t>
  </si>
  <si>
    <r>
      <t>m</t>
    </r>
    <r>
      <rPr>
        <vertAlign val="superscript"/>
        <sz val="10"/>
        <rFont val="Arial"/>
        <family val="2"/>
      </rPr>
      <t>3</t>
    </r>
  </si>
  <si>
    <t>Collection of rubbish / litter</t>
  </si>
  <si>
    <t>Replacement of damaged guardrails including posts</t>
  </si>
  <si>
    <t>Grading of temporary gravel deviations and existing roads used as detours</t>
  </si>
  <si>
    <t>Watering of temporary gravel deviations and existing roads used as detours</t>
  </si>
  <si>
    <t>Other road maintenance work ordered by the Engineer</t>
  </si>
  <si>
    <t>Handling cost, profit and all other charges in respect of item C1.2.3.11</t>
  </si>
  <si>
    <t>kg</t>
  </si>
  <si>
    <t>kl</t>
  </si>
  <si>
    <t>%</t>
  </si>
  <si>
    <t>TOTAL BROUGHT FORWARD</t>
  </si>
  <si>
    <t>C1.2.5</t>
  </si>
  <si>
    <t>Safety</t>
  </si>
  <si>
    <t>C1.2.5.1</t>
  </si>
  <si>
    <t>Health and safety plan</t>
  </si>
  <si>
    <t>C1.2.5.2</t>
  </si>
  <si>
    <t>Implementation of health and safety plan</t>
  </si>
  <si>
    <t>C1.2.6</t>
  </si>
  <si>
    <t>Work adjacent to properties</t>
  </si>
  <si>
    <t>C1.2.6.1</t>
  </si>
  <si>
    <t>C1.2.6.2</t>
  </si>
  <si>
    <t>C1.2.6.3</t>
  </si>
  <si>
    <t>Survey of adjacent properties</t>
  </si>
  <si>
    <t>Preventive and/or mitigation measures</t>
  </si>
  <si>
    <t>Handling cost, profit and all other charges in respect of item C1.2.6.2</t>
  </si>
  <si>
    <t>No</t>
  </si>
  <si>
    <t>C1.2.8</t>
  </si>
  <si>
    <t>Dayworks</t>
  </si>
  <si>
    <t>C1.2.8.1</t>
  </si>
  <si>
    <t>Personnel</t>
  </si>
  <si>
    <t>(a)</t>
  </si>
  <si>
    <t>Unskilled labourer</t>
  </si>
  <si>
    <t>(b)</t>
  </si>
  <si>
    <t xml:space="preserve">(c) </t>
  </si>
  <si>
    <t>(d)</t>
  </si>
  <si>
    <t>(e)</t>
  </si>
  <si>
    <t>(f)</t>
  </si>
  <si>
    <t>Semi-skilled labourer</t>
  </si>
  <si>
    <t>Skilled labourer</t>
  </si>
  <si>
    <t>Gang leader</t>
  </si>
  <si>
    <t>Foreman</t>
  </si>
  <si>
    <t>Skilled Artisan</t>
  </si>
  <si>
    <t>C1.2.8.2</t>
  </si>
  <si>
    <t>Motor grader</t>
  </si>
  <si>
    <t>Vibratory roller</t>
  </si>
  <si>
    <t>Pneumatic roller</t>
  </si>
  <si>
    <t>Excavator</t>
  </si>
  <si>
    <t>(h)</t>
  </si>
  <si>
    <t>C1.2.8.3</t>
  </si>
  <si>
    <t>Light delivery vehicle</t>
  </si>
  <si>
    <t>Flatbed truck</t>
  </si>
  <si>
    <t>(c)</t>
  </si>
  <si>
    <t>Dump Truck</t>
  </si>
  <si>
    <t>C1.2.8.4</t>
  </si>
  <si>
    <t>Materials</t>
  </si>
  <si>
    <t>Procurement of materials</t>
  </si>
  <si>
    <t>Contractor's handling costs, profit and all other charges in respect of item C1.2.8.4(a)</t>
  </si>
  <si>
    <t>C1.2.9</t>
  </si>
  <si>
    <t>Disposal of non-usable assets</t>
  </si>
  <si>
    <t>C1.2.9.2</t>
  </si>
  <si>
    <t>C1.2.9.3</t>
  </si>
  <si>
    <t>Disposal of non-usable assets not identified at time of tender</t>
  </si>
  <si>
    <t>Handling cost, profit and all other charges in respect of item C1.2.9.2</t>
  </si>
  <si>
    <t>C1.3</t>
  </si>
  <si>
    <t>CONTRACTOR'S SITE ESTABLISHMENT AND GENERAL OBLIGATIONS</t>
  </si>
  <si>
    <t>C1.3.1</t>
  </si>
  <si>
    <t>The Contractor's general obligations</t>
  </si>
  <si>
    <t>C1.3.1.1</t>
  </si>
  <si>
    <t>C1.3.1.3</t>
  </si>
  <si>
    <t>Fixed obligations</t>
  </si>
  <si>
    <t>Time-related obligations</t>
  </si>
  <si>
    <t>C1.3.2</t>
  </si>
  <si>
    <t>Contract sign boards</t>
  </si>
  <si>
    <r>
      <t>m</t>
    </r>
    <r>
      <rPr>
        <vertAlign val="superscript"/>
        <sz val="10"/>
        <rFont val="Arial"/>
        <family val="2"/>
      </rPr>
      <t>2</t>
    </r>
  </si>
  <si>
    <t>C1.4</t>
  </si>
  <si>
    <t>FACILITIES FOR THE ENGINEER</t>
  </si>
  <si>
    <t>C1.4.1</t>
  </si>
  <si>
    <t>Site accommodation</t>
  </si>
  <si>
    <t>C1.4.1.1</t>
  </si>
  <si>
    <t>C1.4.1.6</t>
  </si>
  <si>
    <t>C1.4.1.7</t>
  </si>
  <si>
    <t>C1.4.1.9</t>
  </si>
  <si>
    <t>Offices and conference room</t>
  </si>
  <si>
    <t>Car ports</t>
  </si>
  <si>
    <t>C1.4.2</t>
  </si>
  <si>
    <t>Items measured by area</t>
  </si>
  <si>
    <t>C1.4.2.9</t>
  </si>
  <si>
    <t>White boards</t>
  </si>
  <si>
    <t>C1.4.3</t>
  </si>
  <si>
    <t>Items measured by number</t>
  </si>
  <si>
    <t>C1.4.3.1</t>
  </si>
  <si>
    <t>Office swivel chair</t>
  </si>
  <si>
    <t>Office chair</t>
  </si>
  <si>
    <t>Draughtsman's stool</t>
  </si>
  <si>
    <t>Office desk with 3 drawers (at least one lockable drawer)</t>
  </si>
  <si>
    <t>Drawing table</t>
  </si>
  <si>
    <t>Conference table</t>
  </si>
  <si>
    <t>General purpose steel cabinet with shelves</t>
  </si>
  <si>
    <t>C1.4.3.2</t>
  </si>
  <si>
    <t>C1.4.3.3</t>
  </si>
  <si>
    <t>C1.4.3.5</t>
  </si>
  <si>
    <t>C1.4.3.7</t>
  </si>
  <si>
    <t>C1.4.3.8</t>
  </si>
  <si>
    <t>C1.4.3.10</t>
  </si>
  <si>
    <t>C1.4.3.11</t>
  </si>
  <si>
    <t>C1.4.3.12</t>
  </si>
  <si>
    <t>C1.4.3.13</t>
  </si>
  <si>
    <t>C1.4.3.14</t>
  </si>
  <si>
    <t>C1.4.3.15</t>
  </si>
  <si>
    <t>C1.4.3.16</t>
  </si>
  <si>
    <t>C1.4.3.17</t>
  </si>
  <si>
    <t>C1.4.3.18</t>
  </si>
  <si>
    <t>Wall mounted pivot plan filling system</t>
  </si>
  <si>
    <t>220/250 volt power outlet plug point</t>
  </si>
  <si>
    <t>400/231 volt 2-phase power outlet plug point</t>
  </si>
  <si>
    <t>Single 1 500 mm, 58 watt fluorescent tube ceilling light</t>
  </si>
  <si>
    <t>Single 1 500 mm, 22 watt LED tube ceilling light</t>
  </si>
  <si>
    <t>11 watt compact fluorescent bulb ceiling light</t>
  </si>
  <si>
    <t>7 watt LED bulb ceiling light</t>
  </si>
  <si>
    <t>C1.4.3.23</t>
  </si>
  <si>
    <t>C1.4.3.24</t>
  </si>
  <si>
    <t>C1.4.3.27</t>
  </si>
  <si>
    <t>C1.4.3.29</t>
  </si>
  <si>
    <t>C1.4.3.31</t>
  </si>
  <si>
    <t>C1.4.3.32</t>
  </si>
  <si>
    <t>C1.4.3.35</t>
  </si>
  <si>
    <t>C1.4.3.36</t>
  </si>
  <si>
    <t>C1.4.3.37</t>
  </si>
  <si>
    <t>Fire extinguisher 9,0 kg, dry powder type</t>
  </si>
  <si>
    <t>Air-conditioning unit</t>
  </si>
  <si>
    <t>Waste paper basket</t>
  </si>
  <si>
    <t>A3 / A4 colour printer, copier, scanner</t>
  </si>
  <si>
    <t>Rain gauge</t>
  </si>
  <si>
    <t>Minimum / maximum atmospheric temperature guage</t>
  </si>
  <si>
    <t>3,0 m aluminium straight edge complete with two measuring wedges</t>
  </si>
  <si>
    <t>Measuring wheel</t>
  </si>
  <si>
    <t>First aid kit</t>
  </si>
  <si>
    <t>C1.4.4</t>
  </si>
  <si>
    <t>Prime cost items</t>
  </si>
  <si>
    <t>C1.4.4.1</t>
  </si>
  <si>
    <t>C1.4.4.2</t>
  </si>
  <si>
    <t>C1.4.4.5</t>
  </si>
  <si>
    <t>C1.4.4.6</t>
  </si>
  <si>
    <t>C1.4.4.7</t>
  </si>
  <si>
    <t>C1.4.4.8</t>
  </si>
  <si>
    <t>C1.4.4.9</t>
  </si>
  <si>
    <t>C1.4.4.10</t>
  </si>
  <si>
    <t>Cell phones costs, including pro-rate rentals, for calls made in connection with contract administration</t>
  </si>
  <si>
    <t>Handling cost and profit in respect of item C1.4.4.1</t>
  </si>
  <si>
    <t>C1.4.5</t>
  </si>
  <si>
    <t>Services at site offices, laboratories and site accommodation</t>
  </si>
  <si>
    <t>C1.4.5.1</t>
  </si>
  <si>
    <t>Fixed costs</t>
  </si>
  <si>
    <t>C1.4.5.2</t>
  </si>
  <si>
    <t>Running costs</t>
  </si>
  <si>
    <t>Office Staff</t>
  </si>
  <si>
    <t>C1.4.6</t>
  </si>
  <si>
    <t>C1.4.6.2</t>
  </si>
  <si>
    <t>Technical assistant</t>
  </si>
  <si>
    <t>C1.4.8</t>
  </si>
  <si>
    <t>Site security measures for the Engineer's facilities</t>
  </si>
  <si>
    <t>C1.4.8.1</t>
  </si>
  <si>
    <t>C1.4.8.2</t>
  </si>
  <si>
    <t>C1.5</t>
  </si>
  <si>
    <t>ACCOMMODATION OF TRAFFIC</t>
  </si>
  <si>
    <t>The provision of internet conectivity and WIFI data for Engineer's site staff</t>
  </si>
  <si>
    <t>The provision of a complete 220/250 volt single phase electrical power installation, including all poles, insulators, wiring, switchboards, mains connection, meters, etc.</t>
  </si>
  <si>
    <t>The provision of paper and ink for a combination colour printer/copier/scanner</t>
  </si>
  <si>
    <t>Handling cost and profit in respect of item C1.4.4.5</t>
  </si>
  <si>
    <t>Handling cost and profit in respect of item C1.4.4.7</t>
  </si>
  <si>
    <t>Handling cost and profit in respect of item C1.4.4.9</t>
  </si>
  <si>
    <t>Supply and installation of all required security measures at the Engineer's site offices and laboratories</t>
  </si>
  <si>
    <t>Provision of security gaurds / watchmen and an armed response service at the Engineer's site offices and laboratories</t>
  </si>
  <si>
    <t>C1.5.2</t>
  </si>
  <si>
    <t>Accommodation of vehicular traffic</t>
  </si>
  <si>
    <t>C1.5.4</t>
  </si>
  <si>
    <t xml:space="preserve">Construction of temporary deviations </t>
  </si>
  <si>
    <t>The applicable payment items required for the construction of temporary deviations shall be taken from the relevant chapters and sections in Chapter 1, 3, 5, 9 and 10 and inserted into the Pricing Schedule here. Each payment item for the construction of temporary deviations shall be preceded by the main payment item number C1.5.4 / followed by the payment number for the applicable payment item</t>
  </si>
  <si>
    <t>C1.5.5</t>
  </si>
  <si>
    <t>Maintenance of temporary deviations</t>
  </si>
  <si>
    <t>C1.5.5.1</t>
  </si>
  <si>
    <t>C1.5.5.2</t>
  </si>
  <si>
    <t>C1.5.5.3</t>
  </si>
  <si>
    <t>C1.5.5.4</t>
  </si>
  <si>
    <t>C1.5.5.8</t>
  </si>
  <si>
    <t>C1.5.5.9</t>
  </si>
  <si>
    <t>C1.5.5.10</t>
  </si>
  <si>
    <t>C1.5.5.11</t>
  </si>
  <si>
    <t>C1.5.5.12</t>
  </si>
  <si>
    <t>Replacement of damaged guardrails</t>
  </si>
  <si>
    <t>Grading of temporary deviations and existing roads used as detours</t>
  </si>
  <si>
    <t>Watering of temporary deviations and existing roads used as detours</t>
  </si>
  <si>
    <t>Handling cost, profit and all other charges in respect of item C1.5.5.12</t>
  </si>
  <si>
    <t>C1.5.7</t>
  </si>
  <si>
    <t>Temporary traffic control facilities</t>
  </si>
  <si>
    <t>C1.5.7.1</t>
  </si>
  <si>
    <t>C1.5.7.2</t>
  </si>
  <si>
    <t>C1.5.7.3</t>
  </si>
  <si>
    <t>C1.5.7.7</t>
  </si>
  <si>
    <t>C1.5.7.9</t>
  </si>
  <si>
    <t>Delineators including mounting bases and ballast:</t>
  </si>
  <si>
    <t>Single sided, reversible left or right (size indicated)</t>
  </si>
  <si>
    <t>Double sided, reversible left or right (size indicated)</t>
  </si>
  <si>
    <t>Traffic cones, minimum height 750 mm</t>
  </si>
  <si>
    <t>Flagmen</t>
  </si>
  <si>
    <t>(a.i)</t>
  </si>
  <si>
    <t>(a.ii)</t>
  </si>
  <si>
    <t>Traffic calming devices:</t>
  </si>
  <si>
    <t>50 mm high x 500 mm wide asphalt rumble strips</t>
  </si>
  <si>
    <t>Cleaning of trafffic control facilities</t>
  </si>
  <si>
    <t>C1.5.8</t>
  </si>
  <si>
    <t>Traffic safety officer</t>
  </si>
  <si>
    <t>C1.5.11</t>
  </si>
  <si>
    <t>Provision of safety equipment for visitors</t>
  </si>
  <si>
    <t>C1.5.11.1</t>
  </si>
  <si>
    <t>Provision of reflective safety vests for visitors</t>
  </si>
  <si>
    <t>C1.5.11.2</t>
  </si>
  <si>
    <t>Provision of hard hats for visitors</t>
  </si>
  <si>
    <t>Additional traffic accommodation facilities ordered by the Engineer:</t>
  </si>
  <si>
    <t>C1.5.12.1</t>
  </si>
  <si>
    <t>C1.5.12.2</t>
  </si>
  <si>
    <t>C1.5.12</t>
  </si>
  <si>
    <t>Provision of additional traffic accomodation facilities</t>
  </si>
  <si>
    <t>Handling cost, profit and all other charges in respect of item C1.5.12.1</t>
  </si>
  <si>
    <t>C1.6</t>
  </si>
  <si>
    <t>CLEARING AND GRUBBING</t>
  </si>
  <si>
    <t>C1.6.1</t>
  </si>
  <si>
    <t>Clearing</t>
  </si>
  <si>
    <t>C1.6.1.1</t>
  </si>
  <si>
    <t>C1.6.1.2</t>
  </si>
  <si>
    <t>C1.6.1.3</t>
  </si>
  <si>
    <t>Clearing with machines and some hand labour where necessary</t>
  </si>
  <si>
    <t>Clearing with hand labour only when labour enhanced work is specified</t>
  </si>
  <si>
    <t>C1.6.2</t>
  </si>
  <si>
    <t>Grubbing</t>
  </si>
  <si>
    <t>C1.6.2.1</t>
  </si>
  <si>
    <t>Clearing with hand labour only when labour enhanced work is specified or it is not practical to use a machine</t>
  </si>
  <si>
    <t>Grubbing by hand for new fence lines (over a width of 2,0 m)</t>
  </si>
  <si>
    <t>Clearing for new fence lines (over a width of 2,0 m)</t>
  </si>
  <si>
    <t>C1.6.2.2</t>
  </si>
  <si>
    <t>C1.6.2.3</t>
  </si>
  <si>
    <t>C1.6.3.1</t>
  </si>
  <si>
    <t>Removal and grubbing of large trees and tree stumps:</t>
  </si>
  <si>
    <t>Girth equal to or exceeding 1,0 m up to and including 2,0 m</t>
  </si>
  <si>
    <t>C1.6.3.2</t>
  </si>
  <si>
    <t>C1.6.3.3</t>
  </si>
  <si>
    <t>C1.6.3.4</t>
  </si>
  <si>
    <t>Girth exceeding 2,0 m up to and including 3,0 m</t>
  </si>
  <si>
    <t>Girth exceeding 3,0 m</t>
  </si>
  <si>
    <t>Removal of trees in forests and plantations</t>
  </si>
  <si>
    <t>C1.6.9</t>
  </si>
  <si>
    <t>Conservation of topsoil</t>
  </si>
  <si>
    <t>C1.6.9.1</t>
  </si>
  <si>
    <t>Stockpilling topsoil</t>
  </si>
  <si>
    <t>C1.6.10</t>
  </si>
  <si>
    <t>Disposal of hazardous waste material:</t>
  </si>
  <si>
    <t>C1.6.10.1</t>
  </si>
  <si>
    <t>Disposal of hazardous waste material at an approved hazardous waste material facility</t>
  </si>
  <si>
    <t>C1.6.10.2</t>
  </si>
  <si>
    <t>Handling cost, profit and all other charges in respect of item C1.6.10.1</t>
  </si>
  <si>
    <t>C1.7</t>
  </si>
  <si>
    <t>LOADING AND HAULING</t>
  </si>
  <si>
    <t>C1.7.2</t>
  </si>
  <si>
    <t>Hauling</t>
  </si>
  <si>
    <t>C1.7.2.1</t>
  </si>
  <si>
    <t>C1.7.2.2</t>
  </si>
  <si>
    <t>Hauling material for use in the Works and off-loading it on the site of the Works:</t>
  </si>
  <si>
    <t>Soil, gravel, crushed stone and pavement layer material</t>
  </si>
  <si>
    <t>Boulders and hard material</t>
  </si>
  <si>
    <t>Hauling material to spoil and off-loading it at a designated spoil or stockpile are:</t>
  </si>
  <si>
    <t>Cleared and grubbed material (organic matter and all other unsuitable or waste material)</t>
  </si>
  <si>
    <t>Soil and gravel material</t>
  </si>
  <si>
    <t>Boulders, hard material and concrete</t>
  </si>
  <si>
    <t>hour</t>
  </si>
  <si>
    <t>Unit must relate to relevant pay item from the relevant chapters and sections</t>
  </si>
  <si>
    <t>man-shift</t>
  </si>
  <si>
    <t>Man-month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</si>
  <si>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</si>
  <si>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C5.1</t>
  </si>
  <si>
    <t>ROADBED</t>
  </si>
  <si>
    <t>Roadbed construction and compaction</t>
  </si>
  <si>
    <t>C5.1.1</t>
  </si>
  <si>
    <t>C5.1.1.1</t>
  </si>
  <si>
    <t>C5.1.1.2</t>
  </si>
  <si>
    <t>C5.1.1.3</t>
  </si>
  <si>
    <t>Compaction of in-situ material to 90% of MDD</t>
  </si>
  <si>
    <t>Compaction of in-situ material to 93% of MDD</t>
  </si>
  <si>
    <t>Compaction of imported material to 90% of MDD</t>
  </si>
  <si>
    <t>Soft excavation</t>
  </si>
  <si>
    <t>Hard excavation (other than by blasting)</t>
  </si>
  <si>
    <t>Hard excavation (by blasting)</t>
  </si>
  <si>
    <t>C5.1.4</t>
  </si>
  <si>
    <t>Removal of unsuitable material to spoil</t>
  </si>
  <si>
    <t>C5.1.4.1</t>
  </si>
  <si>
    <t>In layer thicknesses of 200mm and less</t>
  </si>
  <si>
    <t>Stable material</t>
  </si>
  <si>
    <t>In layer thicknesses exceeding 200mm</t>
  </si>
  <si>
    <t>C5.1.5</t>
  </si>
  <si>
    <t>In-situ treatment of roadbed in hard material</t>
  </si>
  <si>
    <t>C5.1.5.1</t>
  </si>
  <si>
    <t>In-situ treatment by ripping</t>
  </si>
  <si>
    <t>C5.1.12</t>
  </si>
  <si>
    <t>Excavation for benches</t>
  </si>
  <si>
    <t>C5.1.12.1</t>
  </si>
  <si>
    <t>Side-cut to fill in soft material</t>
  </si>
  <si>
    <t>Side cut to spoil in soft material</t>
  </si>
  <si>
    <t>(b.i)</t>
  </si>
  <si>
    <t>(b.ii)</t>
  </si>
  <si>
    <t>C5.2</t>
  </si>
  <si>
    <t>FILL</t>
  </si>
  <si>
    <t>C5.2.2</t>
  </si>
  <si>
    <t>Fill construction</t>
  </si>
  <si>
    <t>C5.2.2.1</t>
  </si>
  <si>
    <t>Normal fill material in compacted layer thicknesses of 200 mm and less:</t>
  </si>
  <si>
    <t>Compacted to 90% MDD</t>
  </si>
  <si>
    <t>C5.2.11</t>
  </si>
  <si>
    <t>Finishing off fill slopes, medians and interchange areas</t>
  </si>
  <si>
    <t>C5.2.11.1</t>
  </si>
  <si>
    <t>Fill slopes</t>
  </si>
  <si>
    <t>C5.3</t>
  </si>
  <si>
    <t>ROAD PAVEMENT LAYERS</t>
  </si>
  <si>
    <t>C5.3.1</t>
  </si>
  <si>
    <t>Compilling and implementing M&amp;U plans for the construction of all the pavement layers</t>
  </si>
  <si>
    <t>C5.3.2.1</t>
  </si>
  <si>
    <t>C5.3.2</t>
  </si>
  <si>
    <t>Construction of pavement layers</t>
  </si>
  <si>
    <t>(i)</t>
  </si>
  <si>
    <t>(k)</t>
  </si>
  <si>
    <t>(g)</t>
  </si>
  <si>
    <t>(y)</t>
  </si>
  <si>
    <t>C5.3.9.1</t>
  </si>
  <si>
    <t>Construction of a trial section using conventional methods of construction</t>
  </si>
  <si>
    <t>C5.4</t>
  </si>
  <si>
    <t>STABILISATION</t>
  </si>
  <si>
    <t>C5.4.2</t>
  </si>
  <si>
    <t>Chemical stabilisation</t>
  </si>
  <si>
    <t>C5.4.2.1</t>
  </si>
  <si>
    <t>C5.4.5</t>
  </si>
  <si>
    <t>Cementitious stabilisation agents for pavement layers</t>
  </si>
  <si>
    <t>C5.4.5.1</t>
  </si>
  <si>
    <t>Addition of cementitious stabilisation agents (specify agent seperately) for pavement layers</t>
  </si>
  <si>
    <t>C5.4.10</t>
  </si>
  <si>
    <t>Provision and application of water for curing</t>
  </si>
  <si>
    <t>C5.4.11</t>
  </si>
  <si>
    <t>Curing by covering with subsequent layer</t>
  </si>
  <si>
    <t>C5.4.14</t>
  </si>
  <si>
    <t>Trial section for a chemically stabilised layer</t>
  </si>
  <si>
    <t>(c.i)</t>
  </si>
  <si>
    <t>(c.ii)</t>
  </si>
  <si>
    <t>C8.1</t>
  </si>
  <si>
    <t>PRIME COAT</t>
  </si>
  <si>
    <t>C8.1.1</t>
  </si>
  <si>
    <t>Prime coat:</t>
  </si>
  <si>
    <t>C8.1.1.2</t>
  </si>
  <si>
    <t>MC - 30 cut-back bitumen</t>
  </si>
  <si>
    <t>C8.1.2</t>
  </si>
  <si>
    <t>Aggregate for blinding</t>
  </si>
  <si>
    <t>C8.1.2.1</t>
  </si>
  <si>
    <t>Natural sand</t>
  </si>
  <si>
    <t>C8.1.3</t>
  </si>
  <si>
    <t>Extra over item C8.1.1 for applying the prime coat accessible only to hand-held or light equipment</t>
  </si>
  <si>
    <t>C20.1</t>
  </si>
  <si>
    <t>TESTING MATERIALS AND JUDGEMENT OF WORKMANSHIP</t>
  </si>
  <si>
    <t>C20.1.2</t>
  </si>
  <si>
    <t>Special tests requested by the Engineer</t>
  </si>
  <si>
    <t>(d.i)</t>
  </si>
  <si>
    <t>Employer’s contribution to other special tests</t>
  </si>
  <si>
    <t>Specify test</t>
  </si>
  <si>
    <t>Handling costs and profit in respect of item C20.1.2.2(a)</t>
  </si>
  <si>
    <t>C20.1.2.2</t>
  </si>
  <si>
    <t>Precast concrete blocks in outlet structures</t>
  </si>
  <si>
    <t>C3.3.15.1</t>
  </si>
  <si>
    <t>Energy dissipaters in outlet structures</t>
  </si>
  <si>
    <t>C3.3.15</t>
  </si>
  <si>
    <t>C3.3.12.4</t>
  </si>
  <si>
    <t>Reinforcement:</t>
  </si>
  <si>
    <t>C3.3.12</t>
  </si>
  <si>
    <t>C3.3.11</t>
  </si>
  <si>
    <t>C3.3.10</t>
  </si>
  <si>
    <t>To ends of slabs</t>
  </si>
  <si>
    <t>C3.3.9.3</t>
  </si>
  <si>
    <t>To sides with formwork on both internal and external faces (each face measured)</t>
  </si>
  <si>
    <t>C3.3.9.2</t>
  </si>
  <si>
    <t>Formwork to cast in situ concrete lining for open drains (Class F2 surface finish):</t>
  </si>
  <si>
    <t>C3.3.9</t>
  </si>
  <si>
    <t>ClassU2 surface finish to cast in situ concrete (type of open drain indicated)</t>
  </si>
  <si>
    <t>C3.3.8.2</t>
  </si>
  <si>
    <t>C3.3.8.1</t>
  </si>
  <si>
    <t>Linings for open drains:</t>
  </si>
  <si>
    <t>C3.3.8</t>
  </si>
  <si>
    <t>C3.3.6.2</t>
  </si>
  <si>
    <t>Concrete chutes (typical designs):</t>
  </si>
  <si>
    <t>C3.3.6</t>
  </si>
  <si>
    <t>Extra over item C3.3.2 for drop kerbs at pedestrian crossings and driveways</t>
  </si>
  <si>
    <t>C3.3.4</t>
  </si>
  <si>
    <t>On curves of radii more than or equal to 5,0 m but less than 20 m</t>
  </si>
  <si>
    <t>C3.3.3.1</t>
  </si>
  <si>
    <t>Extra over items C3.3.1 and C3.3.2 for concrete kerbing or concrete kerbing and channeling on curves</t>
  </si>
  <si>
    <t>C3.3.3</t>
  </si>
  <si>
    <t>Prefabricated kerbing-channeling (description of type of channel and bedding with reference to drawing)</t>
  </si>
  <si>
    <t>C3.3.2.1</t>
  </si>
  <si>
    <t>Concrete kerbing-channeling combination:</t>
  </si>
  <si>
    <t>C3.3.2</t>
  </si>
  <si>
    <t>CONCRETE KERBING AND CHANNELING, ASPHALT BERMS, CHUTES, DOWNPIPES, AS WELL AS CONCRETE, STONE PITCHED AND GABION LININGS FOR OPEN DRAINS</t>
  </si>
  <si>
    <t>C3.3</t>
  </si>
  <si>
    <t>Loading and hauling of material in excess of 1.0km</t>
  </si>
  <si>
    <t>C3.1.16</t>
  </si>
  <si>
    <t>Concrete caps</t>
  </si>
  <si>
    <t>C3.1.14.1</t>
  </si>
  <si>
    <t>Caps for subsoil drain pipe :</t>
  </si>
  <si>
    <t>C3.1.14</t>
  </si>
  <si>
    <t>C3.1.13.1</t>
  </si>
  <si>
    <t>Concrete outlet structures, manhole boxes, junction boxes and cleaning eyes for subsoil drainage systems:</t>
  </si>
  <si>
    <t>C3.1.13</t>
  </si>
  <si>
    <t>C3.1.11.</t>
  </si>
  <si>
    <t>C3.1.9.1</t>
  </si>
  <si>
    <t>Pipes in subsoil drainage systems :</t>
  </si>
  <si>
    <t>C3.1.9</t>
  </si>
  <si>
    <t>C3.1.8.2</t>
  </si>
  <si>
    <t>Natural permeable material in subsoil drainage system (approved natural sand)</t>
  </si>
  <si>
    <t>C3.1.8</t>
  </si>
  <si>
    <t>Natural pemeable material in subsoil drainage system ( approved crushed stone ):</t>
  </si>
  <si>
    <t>C3.1.7</t>
  </si>
  <si>
    <t>Bank and dykes using labour enhanced construction methods</t>
  </si>
  <si>
    <t>C3.1.6.2</t>
  </si>
  <si>
    <t>Construction of banks and dykes:</t>
  </si>
  <si>
    <t>C3.1.6</t>
  </si>
  <si>
    <t>Un-stabilised natural gravel obtained from approved sources on the site</t>
  </si>
  <si>
    <t>C3.1.5.1</t>
  </si>
  <si>
    <t>Impermeable backfilling to subsoil drainage system</t>
  </si>
  <si>
    <t>C3.1.5</t>
  </si>
  <si>
    <t>Extra over sub-item C3.1.4.1 for excavation in hard and boulder material, irrespective of depth</t>
  </si>
  <si>
    <t>C3.1.4.4</t>
  </si>
  <si>
    <t>Excavating intermediate material situated within 0m to 1.5m below the surface level using labour enhanced construction methods</t>
  </si>
  <si>
    <t>C3.1.4.3</t>
  </si>
  <si>
    <t>Excavating soft material situated within 0m to 1.5m below the surface level using labour enhanced construction methods</t>
  </si>
  <si>
    <t>C3.1.4.2</t>
  </si>
  <si>
    <t>Excavation and disposal of material for subsoil drainage systems</t>
  </si>
  <si>
    <t>C3.1.4</t>
  </si>
  <si>
    <t>Excavating intermediate material situated 0m to 1.5m below the surface level using labour enhanced construction methods</t>
  </si>
  <si>
    <t>C3.1.1.5</t>
  </si>
  <si>
    <t>Excavating soft material situated 0m to 1.5m below the surface level using labour enhanced construction methods</t>
  </si>
  <si>
    <t>C3.1.1.4</t>
  </si>
  <si>
    <t>Excavation for open drains:</t>
  </si>
  <si>
    <t>C3.1.1</t>
  </si>
  <si>
    <t>DRAINS</t>
  </si>
  <si>
    <t>C3.1</t>
  </si>
  <si>
    <t>ℓ</t>
  </si>
  <si>
    <t>On Class C bedding (type and diameter indicated)</t>
  </si>
  <si>
    <t>Concrete pipe culverts:</t>
  </si>
  <si>
    <t>Using the excavated material</t>
  </si>
  <si>
    <t>Backfilling:</t>
  </si>
  <si>
    <t>Extra over sub-item C3.2.1.1 for excavation in hard or boulder material,
irrespective of depth</t>
  </si>
  <si>
    <t>Excavating soft material 0 m to 1,5 m below the surface level using labour enhanced construction methods, or instructed by hand under Clause A3.2.7.2d):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</si>
  <si>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-km</t>
    </r>
  </si>
  <si>
    <r>
      <t>m</t>
    </r>
    <r>
      <rPr>
        <sz val="10"/>
        <rFont val="Calibri"/>
        <family val="2"/>
      </rPr>
      <t>²</t>
    </r>
  </si>
  <si>
    <r>
      <t>m</t>
    </r>
    <r>
      <rPr>
        <sz val="10"/>
        <rFont val="Calibri"/>
        <family val="2"/>
      </rPr>
      <t>³</t>
    </r>
  </si>
  <si>
    <t>kℓ</t>
  </si>
  <si>
    <t>Boulder excavation class B</t>
  </si>
  <si>
    <t>Boulder excavation class A</t>
  </si>
  <si>
    <t>Cost of additional trial pits and/or drilling and laboratory testing</t>
  </si>
  <si>
    <t>Additional material investigations during the supplementary exploration</t>
  </si>
  <si>
    <t>Cuttings:</t>
  </si>
  <si>
    <t>C4.2.12.1</t>
  </si>
  <si>
    <t>Finishing the side slopes</t>
  </si>
  <si>
    <t>C4.2.12</t>
  </si>
  <si>
    <t>Compliant gravel material</t>
  </si>
  <si>
    <t>C4.2.10.1</t>
  </si>
  <si>
    <t>Backfilling of the unavoidable overbreak in hard and boulder excavation</t>
  </si>
  <si>
    <t>C4.2.10</t>
  </si>
  <si>
    <t>C4.2.9.5</t>
  </si>
  <si>
    <t>C4.2.9.4</t>
  </si>
  <si>
    <t>C4.2.9.3</t>
  </si>
  <si>
    <t>C4.2.9.2</t>
  </si>
  <si>
    <t>Soft excavation, overburden and unsuitable material</t>
  </si>
  <si>
    <t>C4.2.9.1</t>
  </si>
  <si>
    <t>Excavate material to spoil in sites designated by the Contractor, material obtained from</t>
  </si>
  <si>
    <t>C4.2.9</t>
  </si>
  <si>
    <t>C4.2.3.1</t>
  </si>
  <si>
    <t>Excavating of materials in cuttings, material obtained from</t>
  </si>
  <si>
    <t>C4.2.3</t>
  </si>
  <si>
    <t xml:space="preserve">Handling costs and profit in respect of item </t>
  </si>
  <si>
    <t>C4.2.2.2</t>
  </si>
  <si>
    <t>C4.2.2.1</t>
  </si>
  <si>
    <t>C4.2.2</t>
  </si>
  <si>
    <t>m2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</si>
  <si>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</si>
  <si>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Prov Sum</t>
  </si>
  <si>
    <t>PC Sum</t>
  </si>
  <si>
    <t>Excavation in hard rock using controlled blasting techniques</t>
  </si>
  <si>
    <t>C12.10.1</t>
  </si>
  <si>
    <t>HARD EXCAVATION BY BLASTING</t>
  </si>
  <si>
    <t>C12.10</t>
  </si>
  <si>
    <t>Client Line 1:</t>
  </si>
  <si>
    <t>Client Line 2:</t>
  </si>
  <si>
    <t>Handling cost and profit in respect of item C4.4.7.1</t>
  </si>
  <si>
    <t>C4.4.7.2</t>
  </si>
  <si>
    <t>Cost of sampling and material testing</t>
  </si>
  <si>
    <t>C4.4.7.1</t>
  </si>
  <si>
    <t>Sampling and material testing by a commercial laboratory for the stabilisation designs</t>
  </si>
  <si>
    <t>C4.4.7</t>
  </si>
  <si>
    <t>Road lime</t>
  </si>
  <si>
    <t>C4.4.4.2</t>
  </si>
  <si>
    <t>Cementitious stabilising agents</t>
  </si>
  <si>
    <t>C4.4.4</t>
  </si>
  <si>
    <t>Fill material in the earthworks:</t>
  </si>
  <si>
    <t>C4.4.2.5</t>
  </si>
  <si>
    <t>Pavement layer material:</t>
  </si>
  <si>
    <t>C4.4.2.1</t>
  </si>
  <si>
    <t>Commercial materials identified by the Contractor from commercial, private or other non-commercial suppliers</t>
  </si>
  <si>
    <t>C4.4.2</t>
  </si>
  <si>
    <t>COMMERCIAL MATERIALS</t>
  </si>
  <si>
    <t>C4.4</t>
  </si>
  <si>
    <r>
      <t>m</t>
    </r>
    <r>
      <rPr>
        <sz val="9"/>
        <rFont val="Calibri"/>
        <family val="2"/>
      </rPr>
      <t>²</t>
    </r>
  </si>
  <si>
    <t>Provision of record drawings and applicable data</t>
  </si>
  <si>
    <t>C2.1.5</t>
  </si>
  <si>
    <t>Using hand excavation to locate,expose and verify services</t>
  </si>
  <si>
    <t>C2.1.2.5</t>
  </si>
  <si>
    <t>Permanent services relocation or protection work by Contractor</t>
  </si>
  <si>
    <t>C2.1.1.4</t>
  </si>
  <si>
    <t>Handling costs and profit in respect of item C2.1.1.2 above</t>
  </si>
  <si>
    <t>C2.1.1.3</t>
  </si>
  <si>
    <t>Permanent services relocation or protection work by others</t>
  </si>
  <si>
    <t>C2.1.1.2</t>
  </si>
  <si>
    <t>Contractors's obligations</t>
  </si>
  <si>
    <t>C2.1.1.1</t>
  </si>
  <si>
    <t>Location,Identification and relocation of existing services</t>
  </si>
  <si>
    <t>C2.1.1</t>
  </si>
  <si>
    <t>GENERAL REQUIREMENTS AND TRENCHING FOR SERVICES</t>
  </si>
  <si>
    <t>C2.1</t>
  </si>
  <si>
    <t>Stock-proof fences</t>
  </si>
  <si>
    <t>Fences:</t>
  </si>
  <si>
    <t>C11.5.4.1</t>
  </si>
  <si>
    <t>Dismantling existing fences and gates:</t>
  </si>
  <si>
    <t>C11.5.4</t>
  </si>
  <si>
    <t>C11.5.3.1</t>
  </si>
  <si>
    <t>Moving existing fences and gates:</t>
  </si>
  <si>
    <t>C11.5.3</t>
  </si>
  <si>
    <t>C11.5.2</t>
  </si>
  <si>
    <t>(ii)</t>
  </si>
  <si>
    <t>vertical</t>
  </si>
  <si>
    <t>Straining posts, stays and anchors:</t>
  </si>
  <si>
    <t>C11.5.1.9</t>
  </si>
  <si>
    <t>C11.5.1.8</t>
  </si>
  <si>
    <t>C11.5.1.7</t>
  </si>
  <si>
    <t>C11.5.1.1</t>
  </si>
  <si>
    <t>Supply and erect new fencing material for new fences and for supplementing material in existing fences which are being repaired or removed:</t>
  </si>
  <si>
    <t>C11.5.1</t>
  </si>
  <si>
    <t>Size 150 x 600 mm (state post type and reflective material)</t>
  </si>
  <si>
    <t>C11.6.8.1</t>
  </si>
  <si>
    <t>Danger plates at culverts/structures</t>
  </si>
  <si>
    <t>C11.6.8</t>
  </si>
  <si>
    <t>Extra over item C11.6.5.1 for hard material excavation</t>
  </si>
  <si>
    <t>C11.6.5.4</t>
  </si>
  <si>
    <t>Extra over item C11.6.5.1 and 2 for cement-treated soil backfill</t>
  </si>
  <si>
    <t>C11.6.5.3</t>
  </si>
  <si>
    <t>Excavating soft or intermediate material and backfilling using labour enhanced construction methods</t>
  </si>
  <si>
    <t>C11.6.5.2</t>
  </si>
  <si>
    <t>Excavating soft material and backfilling</t>
  </si>
  <si>
    <t>C11.6.5.1</t>
  </si>
  <si>
    <t>C11.6.3.2</t>
  </si>
  <si>
    <t>Steel tubing (diameter and wall thickness indicated)</t>
  </si>
  <si>
    <t>C11.6.3.1</t>
  </si>
  <si>
    <t>Road sign supports (overhead road sign structures excluded):</t>
  </si>
  <si>
    <t>C11.6.3</t>
  </si>
  <si>
    <t>Prepainted galvanized steel plate:</t>
  </si>
  <si>
    <t>C11.6.1.3</t>
  </si>
  <si>
    <t>Road signboards with painted or coloured semi-matt background. Symbols, lettering and borders in semi- matt black or in Class I retro-reflective material, where the sign board is constructed from:</t>
  </si>
  <si>
    <t>C11.6.1</t>
  </si>
  <si>
    <t>ROAD SIGNS</t>
  </si>
  <si>
    <t>C11.6</t>
  </si>
  <si>
    <t>Re-establishing the painting unit during the defects notification period and at other instances on instruction of the Engineer</t>
  </si>
  <si>
    <t>C11.7.9</t>
  </si>
  <si>
    <t>Setting out and premarking the lines (excluding traffic island markings, lettering and symbols)</t>
  </si>
  <si>
    <t>C11.7.8</t>
  </si>
  <si>
    <t>C11.7.7.2</t>
  </si>
  <si>
    <t>Road studs</t>
  </si>
  <si>
    <t>C11.7.7</t>
  </si>
  <si>
    <t>Transverse lines, painted island and arrestor bed markings (any colour) (paint type indicated)</t>
  </si>
  <si>
    <t>C11.7.2.7</t>
  </si>
  <si>
    <t>Yellow lettering and symbols (paint type indicated)</t>
  </si>
  <si>
    <t>C11.7.2.5</t>
  </si>
  <si>
    <t>White lettering and symbols (paint type indicated)</t>
  </si>
  <si>
    <t>C11.7.2.4</t>
  </si>
  <si>
    <t>C11.7.2.2</t>
  </si>
  <si>
    <t>White lines broken or unbroken (paint type and width of line indicated)</t>
  </si>
  <si>
    <t>C11.7.2.1</t>
  </si>
  <si>
    <t>Retro-reflective road marking:</t>
  </si>
  <si>
    <t>C11.7.2</t>
  </si>
  <si>
    <t>ROAD MARKINGS AND ROAD STUDS</t>
  </si>
  <si>
    <t>C11.7</t>
  </si>
  <si>
    <t>CHAPTER 11</t>
  </si>
  <si>
    <t>Conventional construction methods</t>
  </si>
  <si>
    <t>C11.9.2.1</t>
  </si>
  <si>
    <t>C11.9.2</t>
  </si>
  <si>
    <t>Single carriageway road</t>
  </si>
  <si>
    <t>C11.9.1.2</t>
  </si>
  <si>
    <t>Finishing the road and road reserve:</t>
  </si>
  <si>
    <t>C11.9.1</t>
  </si>
  <si>
    <t>FINISHING THE ROAD AND ROAD RESERVE AND TREATING OLD ROADS</t>
  </si>
  <si>
    <t>EXPANDED PUBLIC WORKS PROGRAMME (EPWP)</t>
  </si>
  <si>
    <t xml:space="preserve">Provision of training venue facility, including the cost of transport the learners to and from this facility </t>
  </si>
  <si>
    <t>hr</t>
  </si>
  <si>
    <t>FROM PAGE</t>
  </si>
  <si>
    <t>C2.3 SUMMARY OF BILL OF QUANTITIES</t>
  </si>
  <si>
    <t>TOTAL CARRIED FORWARD TO FORM OF OFFER</t>
  </si>
  <si>
    <t>TOTAL CARRIED TO SUMMARY</t>
  </si>
  <si>
    <t>TOTAL CARRIED FORWARD TO SUMMARY</t>
  </si>
  <si>
    <t>Contract No</t>
  </si>
  <si>
    <t>Contract Description</t>
  </si>
  <si>
    <t>C3.1.7.2</t>
  </si>
  <si>
    <t>C4.2</t>
  </si>
  <si>
    <t>CUT MATERIALS</t>
  </si>
  <si>
    <t>m3</t>
  </si>
  <si>
    <t>In soft material</t>
  </si>
  <si>
    <t>SCHEDULE A: ROADWORKS - SUMMARY</t>
  </si>
  <si>
    <t>CHAPTER</t>
  </si>
  <si>
    <t>Prime Cost</t>
  </si>
  <si>
    <t>Type G2 material</t>
  </si>
  <si>
    <t>Type G7 material</t>
  </si>
  <si>
    <t>Normal or coarse fill</t>
  </si>
  <si>
    <t>Treatment of old roads and temporary deviations:</t>
  </si>
  <si>
    <t>C11.5</t>
  </si>
  <si>
    <t>FENCING</t>
  </si>
  <si>
    <r>
      <t>Area 0 to 0,5 m</t>
    </r>
    <r>
      <rPr>
        <sz val="10"/>
        <rFont val="Calibri"/>
        <family val="2"/>
      </rPr>
      <t>²</t>
    </r>
  </si>
  <si>
    <r>
      <t>Area exceeding 0,5 m2 but not 2,0 m</t>
    </r>
    <r>
      <rPr>
        <sz val="10"/>
        <rFont val="Calibri"/>
        <family val="2"/>
      </rPr>
      <t>²</t>
    </r>
  </si>
  <si>
    <t>Generic Skills</t>
  </si>
  <si>
    <t>Training costs</t>
  </si>
  <si>
    <t>Entrepreneurial skills:</t>
  </si>
  <si>
    <t>Generic Skills:</t>
  </si>
  <si>
    <t>Construction skills:</t>
  </si>
  <si>
    <t>Transportation &amp; accommodation costs of selected leaners, while receiving off-site training:</t>
  </si>
  <si>
    <t>(d.ii)</t>
  </si>
  <si>
    <t>Handling costs and profit in respect of subitem F5.02(c)(i) above.</t>
  </si>
  <si>
    <t>(e.i)</t>
  </si>
  <si>
    <t>(e.ii)</t>
  </si>
  <si>
    <t>Provision of tools and apparel for the NYS workers</t>
  </si>
  <si>
    <t>Liaison with the Employer’s project manager and the training service provider:</t>
  </si>
  <si>
    <t>Liaison conducted by the Construction Manager</t>
  </si>
  <si>
    <t>Liaison conducted by senior site foreman</t>
  </si>
  <si>
    <t>Handling costs and profit in respect of subitem G1.04 (a)(i) above</t>
  </si>
  <si>
    <t>Handling costs and profit in respect of subitem G1.04 (b)(i) above.</t>
  </si>
  <si>
    <t>Handling costs and profit in respect of subitem G1.04 (d)(i) above.</t>
  </si>
  <si>
    <t>SCHEDULE</t>
  </si>
  <si>
    <t>TOTAL SCHEDULE A: ROADWORKS</t>
  </si>
  <si>
    <t>SCHEDULE F: EXPANDED PUBLIC WORKS PROGRAMME (EPWP) - SUMMARY</t>
  </si>
  <si>
    <t>SUBTOTAL 1</t>
  </si>
  <si>
    <t>Generators,  alternators or welding sets</t>
  </si>
  <si>
    <t>Concrete mixer</t>
  </si>
  <si>
    <t>Geotextile (Synthetic-fibre filter fabric,  Grade 2 )</t>
  </si>
  <si>
    <t>Outlet structures (as per STD detail SD501/A)</t>
  </si>
  <si>
    <t>600mm dia. Class 100D</t>
  </si>
  <si>
    <t>Concrete screed or backfill below chutes (20/19)</t>
  </si>
  <si>
    <t>mesh wire, Ref. 193</t>
  </si>
  <si>
    <t>Construction of layers using conventional construction methods:</t>
  </si>
  <si>
    <t>C1.5.6</t>
  </si>
  <si>
    <t xml:space="preserve">Removal of temporary deviations </t>
  </si>
  <si>
    <t>C1.5.4 / C1.6.1.1</t>
  </si>
  <si>
    <t>C1.5.4 / C1.6.2.1</t>
  </si>
  <si>
    <t>C1.5.4 / C1.7.2.1</t>
  </si>
  <si>
    <t>C1.5.4 / C1.7.2.2</t>
  </si>
  <si>
    <t>C1.5.4 / C3.2.1.2</t>
  </si>
  <si>
    <t>C1.5.4 / C3.2.1.4</t>
  </si>
  <si>
    <t>C1.5.4 / C3.2.2</t>
  </si>
  <si>
    <t>C1.5.4 / C3.2.2.1</t>
  </si>
  <si>
    <t>C1.5.4 / C3.2.3</t>
  </si>
  <si>
    <t>C1.5.4 / C3.2.3.3</t>
  </si>
  <si>
    <t>C1.5.4 / C5.1.1</t>
  </si>
  <si>
    <t>C1.5.4 / C5.1.1.1</t>
  </si>
  <si>
    <t>C1.5.4 / C5.2.2</t>
  </si>
  <si>
    <t>C1.5.4 / C5.2.2.1</t>
  </si>
  <si>
    <t>Crushed stone obtained from commercial sources (19mm stone)</t>
  </si>
  <si>
    <t>Natural sand from commercial sources (course)</t>
  </si>
  <si>
    <t>Road Lime (for 150mm C4 subbase layer)</t>
  </si>
  <si>
    <t>(a) 100mm wide</t>
  </si>
  <si>
    <t>(b) 200mm wide</t>
  </si>
  <si>
    <t>(c) 300mm wide</t>
  </si>
  <si>
    <t>Yellow lines broken or unbroken 100mm wide</t>
  </si>
  <si>
    <t>SABS 927 fig 6 392mm wide channeling/fillet grade 20Mpa concrete channel (complete as per std. detail SD 0701/A)</t>
  </si>
  <si>
    <t>Cast in situ concrete chutes (using concrete class 20/19 Open chute - SD0605/A - Type 1365U)</t>
  </si>
  <si>
    <t>Standards - 1,8m long x 100mm dia. Timber</t>
  </si>
  <si>
    <t>Droppers 1,26m long x 40mm minimum dia. Timber</t>
  </si>
  <si>
    <t>Timber straining posts 100mm dia.</t>
  </si>
  <si>
    <t>New gates - Single leaf 3,6m consisting of 42 x 2 mild steel tubing frame with 21,4 x 2 mild steel tube bracing fully galvanised (SABS763) after fabricating</t>
  </si>
  <si>
    <t>Timber - 150mm dia. CMA treated</t>
  </si>
  <si>
    <t>Kitchen unit (including stove, refrigerator, dining table, chairs, concrete working table, cupboard, sink, refuse-bin, taps, hot and cold water supply, electricity plug points, electrical light fittings, burglar proofing, washing lines and 100mm thick open concrete floor slab)</t>
  </si>
  <si>
    <t>(a) White/White</t>
  </si>
  <si>
    <t>(b) White/Red</t>
  </si>
  <si>
    <t>(a) Yellow/Red</t>
  </si>
  <si>
    <t>(b) Red/Red</t>
  </si>
  <si>
    <t>Permanent road studs compliant to SANS 1463 (RSA-1)</t>
  </si>
  <si>
    <t>G2 crushed stone base layer (37mm nominal maximum size stone 150mm thick to road layers) compacted to 88% of AD</t>
  </si>
  <si>
    <t>G2 crushed stone base layer (37mm nominal maximum size stone 100mm thick to 1,5m sidewalk) compacted to 88% of AD</t>
  </si>
  <si>
    <t>C11.6.1.8</t>
  </si>
  <si>
    <t>Regulatory signs, temporary</t>
  </si>
  <si>
    <t>C11.6.1.10</t>
  </si>
  <si>
    <t>Warning signs, temporary</t>
  </si>
  <si>
    <t>(z)</t>
  </si>
  <si>
    <t>Community Participation</t>
  </si>
  <si>
    <t>PSC1.2.10</t>
  </si>
  <si>
    <t>(a) Cost for community Participation (PLC and CLO)</t>
  </si>
  <si>
    <t>(b) Handling costs and profit in respect of sub-item PSC1.2.10(a) above</t>
  </si>
  <si>
    <t>Cast in situ concrete lining (SD 1000 V-Drain grade 20Mpa/19mm complete as per std. deatail SD 0601/B)</t>
  </si>
  <si>
    <t>Sealed joints in concrete and stone pitched linings of open drains (Polysulphide Sealant)</t>
  </si>
  <si>
    <t>(c )</t>
  </si>
  <si>
    <t>Crushed stone base layer (150mm thick) trial section</t>
  </si>
  <si>
    <t>Chemical stabilisation (150mm Thick) of pavement layers (Sub- Base)</t>
  </si>
  <si>
    <t>Zinc-coated barbed wire (High-tensile-grade, single-strand, 3,15mm x 2,50mm oval-shaped wire) Galvanised Class A</t>
  </si>
  <si>
    <t>1200 mm diameter (signboard material - Steel Plate 1.4mm thick, background - Class I and symbol retro-reflective class III)</t>
  </si>
  <si>
    <t>1500 mm size diameter (signboard material - Steel Plate 1.4mm thick, background - Class I and symbol retro-reflective class III)</t>
  </si>
  <si>
    <t>Filing cabinet</t>
  </si>
  <si>
    <t>C1.6.3</t>
  </si>
  <si>
    <t>U-PVC pipes and fittings , heavy duty, complete with coupling ( 150mm internal dia. perforated)</t>
  </si>
  <si>
    <t>C3.3.5</t>
  </si>
  <si>
    <t>Asphalt Berms</t>
  </si>
  <si>
    <t>C3.3.5.1</t>
  </si>
  <si>
    <t>C3.3.5.2</t>
  </si>
  <si>
    <t>Asphalt berms placed where there are no vehicle restraint systems</t>
  </si>
  <si>
    <t>Asphalt berms placed at existing vehicle restraint systems</t>
  </si>
  <si>
    <t>Compressor (Up to 10m3 per minute)</t>
  </si>
  <si>
    <t>(j)</t>
  </si>
  <si>
    <t>Oxy-acetylene cutting torch</t>
  </si>
  <si>
    <t xml:space="preserve">Front end loader </t>
  </si>
  <si>
    <t>TLB</t>
  </si>
  <si>
    <t xml:space="preserve">(f) </t>
  </si>
  <si>
    <t xml:space="preserve">0.9t Pedestrian Roller </t>
  </si>
  <si>
    <t>(l)</t>
  </si>
  <si>
    <t>Water pump (100mm dia)</t>
  </si>
  <si>
    <t>(m)</t>
  </si>
  <si>
    <t xml:space="preserve">Concrete Vibrator </t>
  </si>
  <si>
    <t>(n)</t>
  </si>
  <si>
    <t xml:space="preserve">Grid roller and Tractor </t>
  </si>
  <si>
    <t>Water tanker  ( up to 10 000litre)</t>
  </si>
  <si>
    <t>C5.1.4.2</t>
  </si>
  <si>
    <t>Lower selected subgrade layer (150mm G7) compacted to 93% of MDD</t>
  </si>
  <si>
    <t>Upper selected subgrade layer (150mm G7) compacted to 95% of MDD</t>
  </si>
  <si>
    <t>Gravel shoulder layer (150mm G7) compacted to 95% of MDD</t>
  </si>
  <si>
    <t>Type G6 material</t>
  </si>
  <si>
    <t>(f )</t>
  </si>
  <si>
    <t>Upper subbase gravel layer (unstabilised) 150mm (G6) compacted to 97% of MDD</t>
  </si>
  <si>
    <t>Vehicles:</t>
  </si>
  <si>
    <t xml:space="preserve">Construction Equipment </t>
  </si>
  <si>
    <t>Ablution unit (Flushable toilet system with septic tank and wash basin)</t>
  </si>
  <si>
    <t>C3.1.4.1</t>
  </si>
  <si>
    <t>a)0 m to 1,5 m</t>
  </si>
  <si>
    <t>Compaction of in-situ material  to 95 % of MDD</t>
  </si>
  <si>
    <t>Any Completion/Remedial works required for structure (STC 4095)</t>
  </si>
  <si>
    <t>PSC1.2.11</t>
  </si>
  <si>
    <t>P.S.C1.2.11.1</t>
  </si>
  <si>
    <t>PSC5.1.1.7</t>
  </si>
  <si>
    <t>Remedial Works</t>
  </si>
  <si>
    <t xml:space="preserve"> </t>
  </si>
  <si>
    <t>(a.vi)</t>
  </si>
  <si>
    <t>THE UPGRADE OF P130 FROM GRAVEL TO BLACKTOP FROM KM 15.00 – KM 18.00 IN THE PIETERMARTIZBURG REGION</t>
  </si>
  <si>
    <t>MAINTENANCE OF THE NEW ROAD INFRASTRUCUTRE DURING THE DEFECTS LIABILITY PERIOD:</t>
  </si>
  <si>
    <t>PSC1.2.11.1</t>
  </si>
  <si>
    <t>Grass Cutting</t>
  </si>
  <si>
    <t>PSC1.2.11.2</t>
  </si>
  <si>
    <t>Drain Cleaning</t>
  </si>
  <si>
    <t>PSC1.2.11.3</t>
  </si>
  <si>
    <t>PSC1.2.11.4</t>
  </si>
  <si>
    <t>Repair of Guardrails</t>
  </si>
  <si>
    <t>PSC1.2.11.5</t>
  </si>
  <si>
    <t>Replacement of Road Studs</t>
  </si>
  <si>
    <t>PSC1.2.11.6</t>
  </si>
  <si>
    <t>Road marking</t>
  </si>
  <si>
    <t>PSC1.2.11.7</t>
  </si>
  <si>
    <t>Repair of Road Signs</t>
  </si>
  <si>
    <t>C11.9</t>
  </si>
  <si>
    <t>SCHEDULE E: EXPANDED PUBLIC WORKS PROGRAMME</t>
  </si>
  <si>
    <t>E1</t>
  </si>
  <si>
    <t>Training of learners employed by the contractor or by the Targeted Enterprise subcontractors:</t>
  </si>
  <si>
    <t>Payments associated with the NYS programme:</t>
  </si>
  <si>
    <t>SCHEDULE F: SMALL CONTRACTOR DEVELOPMENT</t>
  </si>
  <si>
    <t>F</t>
  </si>
  <si>
    <t>F10.01</t>
  </si>
  <si>
    <t>Procurement of Targeted Enterprises:</t>
  </si>
  <si>
    <t>Management and execution of Targeted Enterprise procurement process:</t>
  </si>
  <si>
    <t>Procurement process for the appointment of CIDB contractor grading designation 1 Targeted Enterprise subcontractor (100 copies of the tender document required for each individual tender)</t>
  </si>
  <si>
    <t>Procurement process for the appointment of CIDB contractor grading designation 2 Targeted Enterprise subcontractor (80 copies of the tender document required for each individual tender)</t>
  </si>
  <si>
    <t>Procurement process for the appointment of CIDB contractor grading designation 6 Targeted Enterprise subcontractor (40 copies of the tender document required for each individual tender)</t>
  </si>
  <si>
    <t>F10.02</t>
  </si>
  <si>
    <t>Construction Works for Targeted Enterprise subcontractors</t>
  </si>
  <si>
    <t>Payments associated with the construction Works carried out by Targeted Enterprise subcontractors</t>
  </si>
  <si>
    <t>Handling costs and profit in respect of subitem F10.02(a) above</t>
  </si>
  <si>
    <t>Supply of materials and small construction equipment to assist Targeted Enterprise subcontractors</t>
  </si>
  <si>
    <t xml:space="preserve">Handling costs and profit in respect of subitem F10.02(c) </t>
  </si>
  <si>
    <t>Management of the Targeted Enterprise subcontractors</t>
  </si>
  <si>
    <t>F10.03</t>
  </si>
  <si>
    <t>Training of Targeted Enterprise subcontractors:</t>
  </si>
  <si>
    <t>TOTAL SCHEDULE E: EXPANDED PUBLIC WORKS PROGRAMME (EPWP)</t>
  </si>
  <si>
    <t>SCHEDULE F:SMALL CONTRACTOR DEVELOPMENT - SUMMARY</t>
  </si>
  <si>
    <t>SMALL CONTRACTOR DEVELOPMENT</t>
  </si>
  <si>
    <t>TOTAL SCHEDULE F:SMALL CONTRACTOR DEVELOPMENT</t>
  </si>
  <si>
    <t>PSC1.2.12</t>
  </si>
  <si>
    <t>Transportation and accommodation costs</t>
  </si>
  <si>
    <t>E6.01</t>
  </si>
  <si>
    <t>E6.02</t>
  </si>
  <si>
    <t>E6.03</t>
  </si>
  <si>
    <t xml:space="preserve">Handling costs and profit in respect of subitem E6.02(a)(i) </t>
  </si>
  <si>
    <t>Handling costs and profit in respect of subitem E6.02(b)(i)</t>
  </si>
  <si>
    <t>Handling costs and profit in respect of subitem E6.02(c)(i)</t>
  </si>
  <si>
    <t>Transportation &amp; accommodation costs of selected leaners only, while receiving off-site training:</t>
  </si>
  <si>
    <t>Handling costs and profit in respect of subitem E6.02(d)(i)</t>
  </si>
  <si>
    <t>Employment of NYS workers</t>
  </si>
  <si>
    <t>Handling cost and profit in respect of subitem E6.03(a) and (b)</t>
  </si>
  <si>
    <t>Training of NYS workers:</t>
  </si>
  <si>
    <t>Provision of training for NYS workers</t>
  </si>
  <si>
    <t>Handling costs and profit in respect of subitem subitem E6.03(d)(i)</t>
  </si>
  <si>
    <t>ZNB01686/00000/00/HOD/INF/22/T</t>
  </si>
  <si>
    <t>THE UPGRADE OF P130 FROM GRAVEL TO BLACKTOP FROM KM 15.00 TO KM 18.00 IN THE UMGUNGUNDLOVU DISTRICT UNDER THE PIETERMARITZBURG REGION</t>
  </si>
  <si>
    <t>ii) Handling costs and profit in respect of item PSC1.2.11.1(i)</t>
  </si>
  <si>
    <t>(ii) Handling costs and profit in respect of item PSC1.2.11.2(i)</t>
  </si>
  <si>
    <t>(ii) Handling costs and profit in respect of item PSC1.2.11.3(i)</t>
  </si>
  <si>
    <t>(ii) Handling costs and profit in respect of item PSC1.2.11.4(i)</t>
  </si>
  <si>
    <t>(ii) Handling costs and profit in respect of item PSC1.2.11.5(i)</t>
  </si>
  <si>
    <t>(ii) Handling costs and profit in respect of item PSC1.2.11.6(i)</t>
  </si>
  <si>
    <t>(ii) Handling costs and profit in respect of item PSC1.2.11.7(i)</t>
  </si>
  <si>
    <t>(i) Needs Analysis and Enterprise Development Plan per Targeted Enterprise</t>
  </si>
  <si>
    <t>(ii) Monitoring and Interim reporting per Targeted Enterprise</t>
  </si>
  <si>
    <t>Per Quarter</t>
  </si>
  <si>
    <t>(iii) Project Completion report per Targeted Enterprise</t>
  </si>
  <si>
    <t>(iv) Enterprise Development Co-Ordinator</t>
  </si>
  <si>
    <t>No. / month</t>
  </si>
  <si>
    <t>SUBTOTAL 2 = (SUBTOTAL 1 + CSDG)</t>
  </si>
  <si>
    <t>SUBTOTAL 4</t>
  </si>
  <si>
    <t>VAT (15% of Subtotal 4)</t>
  </si>
  <si>
    <t>SUBTOTAL 3 = (SUBTOTAL 2 + CONTINGENCIES)</t>
  </si>
  <si>
    <t xml:space="preserve">Add: PART G: CONTRACT SKILLS DEVELOPMENT GOALS – CSDG (0.25% of SUBTOTAL 1) </t>
  </si>
  <si>
    <t>C1.3.1.2</t>
  </si>
  <si>
    <t>Value-related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</si>
</sst>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#,##0;\-&quot;R&quot;#,##0"/>
    <numFmt numFmtId="165" formatCode="_-&quot;R&quot;* #,##0.00_-;\-&quot;R&quot;* #,##0.00_-;_-&quot;R&quot;* &quot;-&quot;??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R&quot;\ #,##0.00"/>
    <numFmt numFmtId="170" formatCode="0.0%"/>
    <numFmt numFmtId="171" formatCode="[$R-1C09]\ #\ ###\ ##0.00;[Red][$R-1C09]\-#\ ###\ ##0.00"/>
    <numFmt numFmtId="172" formatCode="_-* #.##0.00_-;\-* #.##0.00_-;_-* &quot;-&quot;??_-;_-@_-"/>
    <numFmt numFmtId="173" formatCode="&quot;R&quot;#,##0.00"/>
    <numFmt numFmtId="174" formatCode="#,##0.0"/>
    <numFmt numFmtId="17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  <font>
      <i/>
      <u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10" fillId="0" borderId="9"/>
    <xf numFmtId="0" fontId="11" fillId="0" borderId="0"/>
    <xf numFmtId="171" fontId="6" fillId="0" borderId="10" applyFill="0" applyProtection="0"/>
    <xf numFmtId="0" fontId="6" fillId="0" borderId="0"/>
    <xf numFmtId="0" fontId="4" fillId="0" borderId="0"/>
    <xf numFmtId="16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4" fontId="11" fillId="0" borderId="0" applyProtection="0"/>
    <xf numFmtId="164" fontId="12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13" fillId="0" borderId="0"/>
    <xf numFmtId="167" fontId="6" fillId="0" borderId="0" applyFont="0" applyFill="0" applyBorder="0" applyAlignment="0" applyProtection="0"/>
    <xf numFmtId="0" fontId="2" fillId="0" borderId="0"/>
  </cellStyleXfs>
  <cellXfs count="429">
    <xf numFmtId="0" fontId="0" fillId="0" borderId="0" xfId="0"/>
    <xf numFmtId="0" fontId="6" fillId="0" borderId="0" xfId="17" applyAlignment="1">
      <alignment vertical="center"/>
    </xf>
    <xf numFmtId="0" fontId="7" fillId="0" borderId="0" xfId="17" applyFont="1" applyAlignment="1">
      <alignment horizontal="left" vertical="center"/>
    </xf>
    <xf numFmtId="0" fontId="6" fillId="0" borderId="0" xfId="17" applyAlignment="1">
      <alignment horizontal="left" vertical="center"/>
    </xf>
    <xf numFmtId="0" fontId="6" fillId="0" borderId="0" xfId="17" applyAlignment="1">
      <alignment horizontal="center" vertical="center"/>
    </xf>
    <xf numFmtId="0" fontId="6" fillId="0" borderId="0" xfId="17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 wrapText="1"/>
    </xf>
    <xf numFmtId="0" fontId="7" fillId="0" borderId="3" xfId="17" applyFont="1" applyBorder="1" applyAlignment="1">
      <alignment horizontal="left" vertical="center" wrapText="1"/>
    </xf>
    <xf numFmtId="49" fontId="7" fillId="0" borderId="0" xfId="17" applyNumberFormat="1" applyFont="1" applyAlignment="1">
      <alignment horizontal="left" vertical="center" wrapText="1"/>
    </xf>
    <xf numFmtId="0" fontId="7" fillId="0" borderId="0" xfId="17" applyFont="1" applyAlignment="1">
      <alignment horizontal="center" vertical="center"/>
    </xf>
    <xf numFmtId="49" fontId="7" fillId="0" borderId="11" xfId="17" applyNumberFormat="1" applyFont="1" applyBorder="1" applyAlignment="1">
      <alignment horizontal="center" vertical="center" wrapText="1"/>
    </xf>
    <xf numFmtId="0" fontId="7" fillId="0" borderId="11" xfId="17" applyFont="1" applyBorder="1" applyAlignment="1">
      <alignment horizontal="center" vertical="center" wrapText="1"/>
    </xf>
    <xf numFmtId="0" fontId="7" fillId="0" borderId="0" xfId="17" applyFont="1" applyAlignment="1">
      <alignment horizontal="center" vertical="center" wrapText="1"/>
    </xf>
    <xf numFmtId="49" fontId="6" fillId="0" borderId="1" xfId="17" applyNumberFormat="1" applyBorder="1" applyAlignment="1">
      <alignment horizontal="left" vertical="center" wrapText="1"/>
    </xf>
    <xf numFmtId="0" fontId="6" fillId="0" borderId="1" xfId="17" applyBorder="1" applyAlignment="1">
      <alignment horizontal="left" vertical="center" wrapText="1"/>
    </xf>
    <xf numFmtId="0" fontId="6" fillId="0" borderId="1" xfId="17" applyBorder="1" applyAlignment="1">
      <alignment horizontal="center" wrapText="1"/>
    </xf>
    <xf numFmtId="0" fontId="6" fillId="0" borderId="1" xfId="17" applyBorder="1" applyAlignment="1">
      <alignment wrapText="1"/>
    </xf>
    <xf numFmtId="169" fontId="6" fillId="0" borderId="1" xfId="3" applyNumberFormat="1" applyFont="1" applyBorder="1" applyAlignment="1">
      <alignment horizontal="right" wrapText="1"/>
    </xf>
    <xf numFmtId="169" fontId="6" fillId="0" borderId="0" xfId="3" applyNumberFormat="1" applyFont="1" applyBorder="1" applyAlignment="1">
      <alignment horizontal="right" wrapText="1"/>
    </xf>
    <xf numFmtId="49" fontId="7" fillId="0" borderId="1" xfId="17" applyNumberFormat="1" applyFont="1" applyBorder="1" applyAlignment="1">
      <alignment horizontal="left" vertical="center" wrapText="1"/>
    </xf>
    <xf numFmtId="0" fontId="7" fillId="0" borderId="1" xfId="17" applyFont="1" applyBorder="1" applyAlignment="1">
      <alignment horizontal="left" vertical="center" wrapText="1"/>
    </xf>
    <xf numFmtId="49" fontId="6" fillId="0" borderId="1" xfId="17" applyNumberFormat="1" applyBorder="1" applyAlignment="1">
      <alignment horizontal="center" vertical="center" wrapText="1"/>
    </xf>
    <xf numFmtId="0" fontId="6" fillId="0" borderId="1" xfId="17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68" fontId="6" fillId="0" borderId="1" xfId="1" applyFont="1" applyBorder="1" applyAlignment="1">
      <alignment horizontal="center" vertical="center" wrapText="1"/>
    </xf>
    <xf numFmtId="169" fontId="6" fillId="0" borderId="1" xfId="3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center" wrapText="1"/>
    </xf>
    <xf numFmtId="0" fontId="6" fillId="0" borderId="3" xfId="17" applyBorder="1" applyAlignment="1">
      <alignment horizontal="left" vertical="center"/>
    </xf>
    <xf numFmtId="0" fontId="6" fillId="0" borderId="3" xfId="17" applyBorder="1" applyAlignment="1">
      <alignment horizontal="left" vertical="center" wrapText="1"/>
    </xf>
    <xf numFmtId="170" fontId="6" fillId="0" borderId="1" xfId="17" applyNumberFormat="1" applyBorder="1" applyAlignment="1">
      <alignment wrapText="1"/>
    </xf>
    <xf numFmtId="0" fontId="7" fillId="0" borderId="0" xfId="17" applyFont="1" applyAlignment="1">
      <alignment vertical="center"/>
    </xf>
    <xf numFmtId="0" fontId="7" fillId="0" borderId="13" xfId="17" applyFont="1" applyBorder="1" applyAlignment="1">
      <alignment vertical="center"/>
    </xf>
    <xf numFmtId="49" fontId="7" fillId="0" borderId="13" xfId="17" applyNumberFormat="1" applyFont="1" applyBorder="1" applyAlignment="1">
      <alignment vertical="center"/>
    </xf>
    <xf numFmtId="49" fontId="7" fillId="0" borderId="13" xfId="17" applyNumberFormat="1" applyFont="1" applyBorder="1" applyAlignment="1">
      <alignment horizontal="center" vertical="center"/>
    </xf>
    <xf numFmtId="169" fontId="7" fillId="0" borderId="11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49" fontId="6" fillId="0" borderId="0" xfId="17" applyNumberFormat="1" applyAlignment="1">
      <alignment horizontal="left" vertical="center"/>
    </xf>
    <xf numFmtId="0" fontId="6" fillId="0" borderId="0" xfId="17"/>
    <xf numFmtId="0" fontId="6" fillId="0" borderId="1" xfId="17" applyBorder="1" applyAlignment="1">
      <alignment horizontal="center" vertical="center"/>
    </xf>
    <xf numFmtId="168" fontId="6" fillId="0" borderId="1" xfId="1" applyFont="1" applyBorder="1" applyAlignment="1">
      <alignment vertical="center" wrapText="1"/>
    </xf>
    <xf numFmtId="0" fontId="6" fillId="0" borderId="1" xfId="17" applyBorder="1" applyAlignment="1">
      <alignment horizontal="left" wrapText="1"/>
    </xf>
    <xf numFmtId="0" fontId="6" fillId="0" borderId="1" xfId="17" applyBorder="1" applyAlignment="1">
      <alignment vertical="center" wrapText="1"/>
    </xf>
    <xf numFmtId="169" fontId="6" fillId="0" borderId="0" xfId="3" applyNumberFormat="1" applyFont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70" fontId="6" fillId="0" borderId="1" xfId="7" applyNumberFormat="1" applyFont="1" applyBorder="1" applyAlignment="1">
      <alignment vertical="center" wrapText="1"/>
    </xf>
    <xf numFmtId="169" fontId="6" fillId="0" borderId="0" xfId="3" applyNumberFormat="1" applyFont="1" applyBorder="1" applyAlignment="1">
      <alignment vertical="center" wrapText="1"/>
    </xf>
    <xf numFmtId="0" fontId="6" fillId="0" borderId="1" xfId="17" applyBorder="1" applyAlignment="1">
      <alignment vertical="center"/>
    </xf>
    <xf numFmtId="170" fontId="6" fillId="0" borderId="1" xfId="17" applyNumberFormat="1" applyBorder="1" applyAlignment="1">
      <alignment vertical="center" wrapText="1"/>
    </xf>
    <xf numFmtId="168" fontId="6" fillId="0" borderId="1" xfId="1" applyFont="1" applyFill="1" applyBorder="1" applyAlignment="1">
      <alignment vertical="center" wrapText="1"/>
    </xf>
    <xf numFmtId="168" fontId="6" fillId="0" borderId="0" xfId="17" applyNumberFormat="1" applyAlignment="1">
      <alignment horizontal="right" vertical="center"/>
    </xf>
    <xf numFmtId="49" fontId="6" fillId="0" borderId="1" xfId="17" applyNumberFormat="1" applyBorder="1" applyAlignment="1">
      <alignment horizontal="right" vertical="center" wrapText="1"/>
    </xf>
    <xf numFmtId="0" fontId="6" fillId="0" borderId="0" xfId="17" applyAlignment="1">
      <alignment vertical="center" wrapText="1"/>
    </xf>
    <xf numFmtId="0" fontId="6" fillId="0" borderId="0" xfId="17" applyAlignment="1">
      <alignment horizontal="left" vertical="center" wrapText="1"/>
    </xf>
    <xf numFmtId="49" fontId="6" fillId="0" borderId="0" xfId="17" applyNumberFormat="1" applyAlignment="1">
      <alignment horizontal="left" vertical="center" wrapText="1"/>
    </xf>
    <xf numFmtId="0" fontId="6" fillId="0" borderId="0" xfId="17" applyAlignment="1">
      <alignment horizontal="center" vertical="center" wrapText="1"/>
    </xf>
    <xf numFmtId="0" fontId="6" fillId="0" borderId="0" xfId="17" applyAlignment="1">
      <alignment horizontal="right" vertical="center" wrapText="1"/>
    </xf>
    <xf numFmtId="0" fontId="7" fillId="0" borderId="0" xfId="17" applyFont="1" applyAlignment="1">
      <alignment horizontal="right" vertical="center" wrapText="1"/>
    </xf>
    <xf numFmtId="0" fontId="6" fillId="0" borderId="0" xfId="17" applyAlignment="1">
      <alignment wrapText="1"/>
    </xf>
    <xf numFmtId="49" fontId="6" fillId="0" borderId="1" xfId="17" applyNumberFormat="1" applyBorder="1" applyAlignment="1">
      <alignment horizontal="right" vertical="top" wrapText="1"/>
    </xf>
    <xf numFmtId="170" fontId="6" fillId="0" borderId="1" xfId="7" applyNumberFormat="1" applyFont="1" applyBorder="1" applyAlignment="1">
      <alignment wrapText="1"/>
    </xf>
    <xf numFmtId="169" fontId="6" fillId="0" borderId="0" xfId="3" applyNumberFormat="1" applyFont="1" applyBorder="1" applyAlignment="1">
      <alignment wrapText="1"/>
    </xf>
    <xf numFmtId="0" fontId="6" fillId="0" borderId="1" xfId="17" applyBorder="1" applyAlignment="1">
      <alignment horizontal="center"/>
    </xf>
    <xf numFmtId="0" fontId="6" fillId="0" borderId="1" xfId="17" applyBorder="1"/>
    <xf numFmtId="0" fontId="6" fillId="0" borderId="0" xfId="17" applyAlignment="1">
      <alignment horizontal="right"/>
    </xf>
    <xf numFmtId="168" fontId="6" fillId="0" borderId="1" xfId="1" applyFont="1" applyBorder="1" applyAlignment="1">
      <alignment wrapText="1"/>
    </xf>
    <xf numFmtId="0" fontId="6" fillId="0" borderId="1" xfId="17" applyBorder="1" applyAlignment="1">
      <alignment horizontal="left" vertical="top" wrapText="1"/>
    </xf>
    <xf numFmtId="0" fontId="6" fillId="0" borderId="1" xfId="17" applyBorder="1" applyAlignment="1">
      <alignment horizontal="center" vertical="top" wrapText="1"/>
    </xf>
    <xf numFmtId="168" fontId="6" fillId="0" borderId="1" xfId="1" applyFont="1" applyFill="1" applyBorder="1" applyAlignment="1">
      <alignment wrapText="1"/>
    </xf>
    <xf numFmtId="0" fontId="6" fillId="0" borderId="3" xfId="17" applyBorder="1" applyAlignment="1">
      <alignment horizontal="left" vertical="top"/>
    </xf>
    <xf numFmtId="0" fontId="6" fillId="0" borderId="0" xfId="17" applyAlignment="1">
      <alignment horizontal="center" vertical="top"/>
    </xf>
    <xf numFmtId="0" fontId="6" fillId="0" borderId="3" xfId="17" applyBorder="1" applyAlignment="1">
      <alignment horizontal="left" vertical="top" wrapText="1"/>
    </xf>
    <xf numFmtId="0" fontId="6" fillId="0" borderId="1" xfId="17" applyBorder="1" applyAlignment="1">
      <alignment horizontal="center" vertical="top"/>
    </xf>
    <xf numFmtId="49" fontId="7" fillId="0" borderId="1" xfId="17" applyNumberFormat="1" applyFont="1" applyBorder="1" applyAlignment="1">
      <alignment horizontal="right" vertical="center" wrapText="1"/>
    </xf>
    <xf numFmtId="49" fontId="7" fillId="0" borderId="11" xfId="17" applyNumberFormat="1" applyFont="1" applyBorder="1" applyAlignment="1">
      <alignment vertical="center" wrapText="1"/>
    </xf>
    <xf numFmtId="49" fontId="6" fillId="0" borderId="1" xfId="17" applyNumberFormat="1" applyBorder="1" applyAlignment="1">
      <alignment vertical="center" wrapText="1"/>
    </xf>
    <xf numFmtId="49" fontId="6" fillId="0" borderId="0" xfId="17" applyNumberFormat="1" applyAlignment="1">
      <alignment vertical="center"/>
    </xf>
    <xf numFmtId="0" fontId="6" fillId="0" borderId="4" xfId="17" applyBorder="1" applyAlignment="1">
      <alignment horizontal="left" vertical="center"/>
    </xf>
    <xf numFmtId="0" fontId="6" fillId="0" borderId="4" xfId="17" applyBorder="1" applyAlignment="1">
      <alignment horizontal="center" vertical="center"/>
    </xf>
    <xf numFmtId="0" fontId="6" fillId="0" borderId="4" xfId="17" applyBorder="1" applyAlignment="1">
      <alignment vertical="center"/>
    </xf>
    <xf numFmtId="49" fontId="7" fillId="0" borderId="11" xfId="17" applyNumberFormat="1" applyFont="1" applyBorder="1" applyAlignment="1">
      <alignment vertical="center"/>
    </xf>
    <xf numFmtId="0" fontId="7" fillId="0" borderId="0" xfId="17" applyFont="1"/>
    <xf numFmtId="0" fontId="6" fillId="0" borderId="15" xfId="17" applyBorder="1" applyAlignment="1">
      <alignment horizontal="center" wrapText="1"/>
    </xf>
    <xf numFmtId="0" fontId="6" fillId="0" borderId="1" xfId="17" applyBorder="1" applyAlignment="1">
      <alignment horizontal="right" vertical="center" wrapText="1"/>
    </xf>
    <xf numFmtId="49" fontId="6" fillId="0" borderId="1" xfId="17" applyNumberFormat="1" applyBorder="1" applyAlignment="1">
      <alignment horizontal="right" wrapText="1"/>
    </xf>
    <xf numFmtId="49" fontId="7" fillId="0" borderId="15" xfId="17" applyNumberFormat="1" applyFont="1" applyBorder="1" applyAlignment="1">
      <alignment horizontal="left" vertical="center" wrapText="1"/>
    </xf>
    <xf numFmtId="49" fontId="6" fillId="0" borderId="1" xfId="17" applyNumberFormat="1" applyBorder="1" applyAlignment="1">
      <alignment horizontal="center" vertical="center"/>
    </xf>
    <xf numFmtId="0" fontId="7" fillId="0" borderId="0" xfId="17" applyFont="1" applyAlignment="1">
      <alignment horizontal="left" vertical="top"/>
    </xf>
    <xf numFmtId="0" fontId="7" fillId="0" borderId="0" xfId="17" applyFont="1" applyAlignment="1">
      <alignment vertical="top"/>
    </xf>
    <xf numFmtId="0" fontId="6" fillId="0" borderId="4" xfId="17" applyBorder="1" applyAlignment="1">
      <alignment horizontal="right" vertical="center"/>
    </xf>
    <xf numFmtId="0" fontId="6" fillId="0" borderId="4" xfId="17" applyBorder="1" applyAlignment="1">
      <alignment horizontal="left" vertical="center" wrapText="1"/>
    </xf>
    <xf numFmtId="0" fontId="6" fillId="0" borderId="4" xfId="17" applyBorder="1" applyAlignment="1">
      <alignment horizontal="center" vertical="center" wrapText="1"/>
    </xf>
    <xf numFmtId="0" fontId="6" fillId="0" borderId="4" xfId="17" applyBorder="1" applyAlignment="1">
      <alignment vertical="center" wrapText="1"/>
    </xf>
    <xf numFmtId="0" fontId="6" fillId="0" borderId="0" xfId="0" applyFont="1"/>
    <xf numFmtId="0" fontId="18" fillId="0" borderId="0" xfId="17" applyFont="1" applyAlignment="1">
      <alignment vertical="center"/>
    </xf>
    <xf numFmtId="0" fontId="18" fillId="0" borderId="0" xfId="17" applyFont="1" applyAlignment="1">
      <alignment horizontal="right" vertical="center"/>
    </xf>
    <xf numFmtId="0" fontId="18" fillId="0" borderId="0" xfId="17" applyFont="1" applyAlignment="1">
      <alignment horizontal="center" vertical="center"/>
    </xf>
    <xf numFmtId="0" fontId="18" fillId="0" borderId="0" xfId="17" applyFont="1" applyAlignment="1">
      <alignment horizontal="left" vertical="center"/>
    </xf>
    <xf numFmtId="49" fontId="18" fillId="0" borderId="0" xfId="17" applyNumberFormat="1" applyFont="1" applyAlignment="1">
      <alignment horizontal="left" vertical="center"/>
    </xf>
    <xf numFmtId="169" fontId="18" fillId="0" borderId="1" xfId="3" applyNumberFormat="1" applyFont="1" applyBorder="1" applyAlignment="1">
      <alignment horizontal="right" vertical="center" wrapText="1"/>
    </xf>
    <xf numFmtId="0" fontId="18" fillId="0" borderId="1" xfId="17" applyFont="1" applyBorder="1" applyAlignment="1">
      <alignment horizontal="center"/>
    </xf>
    <xf numFmtId="0" fontId="18" fillId="0" borderId="1" xfId="17" applyFont="1" applyBorder="1" applyAlignment="1">
      <alignment horizontal="center" wrapText="1"/>
    </xf>
    <xf numFmtId="0" fontId="18" fillId="0" borderId="1" xfId="17" applyFont="1" applyBorder="1" applyAlignment="1">
      <alignment horizontal="left" vertical="center" wrapText="1"/>
    </xf>
    <xf numFmtId="0" fontId="18" fillId="0" borderId="1" xfId="17" applyFont="1" applyBorder="1" applyAlignment="1">
      <alignment horizontal="center" vertical="center" wrapText="1"/>
    </xf>
    <xf numFmtId="49" fontId="18" fillId="0" borderId="1" xfId="17" applyNumberFormat="1" applyFont="1" applyBorder="1" applyAlignment="1">
      <alignment horizontal="right" vertical="center" wrapText="1"/>
    </xf>
    <xf numFmtId="168" fontId="18" fillId="0" borderId="1" xfId="1" applyFont="1" applyBorder="1" applyAlignment="1">
      <alignment wrapText="1"/>
    </xf>
    <xf numFmtId="0" fontId="18" fillId="0" borderId="3" xfId="17" applyFont="1" applyBorder="1" applyAlignment="1">
      <alignment horizontal="left" vertical="center" wrapText="1"/>
    </xf>
    <xf numFmtId="0" fontId="18" fillId="0" borderId="1" xfId="17" applyFont="1" applyBorder="1" applyAlignment="1">
      <alignment wrapText="1"/>
    </xf>
    <xf numFmtId="0" fontId="19" fillId="0" borderId="1" xfId="17" applyFont="1" applyBorder="1" applyAlignment="1">
      <alignment horizontal="left" vertical="center" wrapText="1"/>
    </xf>
    <xf numFmtId="49" fontId="19" fillId="0" borderId="1" xfId="17" applyNumberFormat="1" applyFont="1" applyBorder="1" applyAlignment="1">
      <alignment horizontal="right" vertical="center" wrapText="1"/>
    </xf>
    <xf numFmtId="169" fontId="18" fillId="0" borderId="1" xfId="3" applyNumberFormat="1" applyFont="1" applyBorder="1" applyAlignment="1">
      <alignment horizontal="right" wrapText="1"/>
    </xf>
    <xf numFmtId="0" fontId="18" fillId="0" borderId="3" xfId="17" applyFont="1" applyBorder="1" applyAlignment="1">
      <alignment horizontal="left" vertical="center"/>
    </xf>
    <xf numFmtId="168" fontId="18" fillId="0" borderId="1" xfId="1" applyFont="1" applyFill="1" applyBorder="1" applyAlignment="1">
      <alignment wrapText="1"/>
    </xf>
    <xf numFmtId="49" fontId="18" fillId="0" borderId="1" xfId="17" applyNumberFormat="1" applyFont="1" applyBorder="1" applyAlignment="1">
      <alignment horizontal="right" wrapText="1"/>
    </xf>
    <xf numFmtId="49" fontId="18" fillId="0" borderId="1" xfId="17" applyNumberFormat="1" applyFont="1" applyBorder="1" applyAlignment="1">
      <alignment horizontal="right" vertical="top" wrapText="1"/>
    </xf>
    <xf numFmtId="169" fontId="18" fillId="0" borderId="0" xfId="3" applyNumberFormat="1" applyFont="1" applyBorder="1" applyAlignment="1">
      <alignment horizontal="right" wrapText="1"/>
    </xf>
    <xf numFmtId="0" fontId="18" fillId="0" borderId="0" xfId="17" applyFont="1" applyAlignment="1">
      <alignment horizontal="right"/>
    </xf>
    <xf numFmtId="168" fontId="18" fillId="0" borderId="0" xfId="17" applyNumberFormat="1" applyFont="1" applyAlignment="1">
      <alignment horizontal="right"/>
    </xf>
    <xf numFmtId="169" fontId="18" fillId="0" borderId="0" xfId="1" applyNumberFormat="1" applyFont="1" applyBorder="1" applyAlignment="1">
      <alignment horizontal="right" wrapText="1"/>
    </xf>
    <xf numFmtId="0" fontId="19" fillId="0" borderId="0" xfId="17" applyFont="1" applyAlignment="1">
      <alignment horizontal="center" vertical="center"/>
    </xf>
    <xf numFmtId="0" fontId="19" fillId="0" borderId="0" xfId="17" applyFont="1" applyAlignment="1">
      <alignment horizontal="center" vertical="center" wrapText="1"/>
    </xf>
    <xf numFmtId="49" fontId="19" fillId="0" borderId="0" xfId="17" applyNumberFormat="1" applyFont="1" applyAlignment="1">
      <alignment horizontal="left" vertical="center" wrapText="1"/>
    </xf>
    <xf numFmtId="0" fontId="19" fillId="0" borderId="0" xfId="17" applyFont="1" applyAlignment="1">
      <alignment horizontal="left" vertical="top"/>
    </xf>
    <xf numFmtId="0" fontId="19" fillId="0" borderId="0" xfId="17" applyFont="1" applyAlignment="1">
      <alignment horizontal="left" vertical="center"/>
    </xf>
    <xf numFmtId="0" fontId="19" fillId="0" borderId="0" xfId="17" applyFont="1" applyAlignment="1">
      <alignment horizontal="right" vertical="center"/>
    </xf>
    <xf numFmtId="44" fontId="0" fillId="0" borderId="0" xfId="3" applyNumberFormat="1" applyFont="1" applyAlignment="1">
      <alignment vertical="center" wrapText="1"/>
    </xf>
    <xf numFmtId="0" fontId="6" fillId="0" borderId="0" xfId="17" applyAlignment="1">
      <alignment horizontal="left" vertical="center" wrapText="1" indent="1"/>
    </xf>
    <xf numFmtId="0" fontId="6" fillId="0" borderId="17" xfId="17" applyBorder="1" applyAlignment="1">
      <alignment horizontal="left" vertical="center"/>
    </xf>
    <xf numFmtId="0" fontId="6" fillId="0" borderId="17" xfId="17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top"/>
    </xf>
    <xf numFmtId="49" fontId="6" fillId="2" borderId="0" xfId="0" applyNumberFormat="1" applyFont="1" applyFill="1" applyAlignment="1">
      <alignment horizontal="left" vertical="top" wrapText="1"/>
    </xf>
    <xf numFmtId="49" fontId="7" fillId="0" borderId="11" xfId="17" applyNumberFormat="1" applyFont="1" applyBorder="1" applyAlignment="1">
      <alignment horizontal="right" vertical="center"/>
    </xf>
    <xf numFmtId="49" fontId="6" fillId="0" borderId="1" xfId="17" applyNumberFormat="1" applyBorder="1" applyAlignment="1">
      <alignment horizontal="right" vertical="center"/>
    </xf>
    <xf numFmtId="0" fontId="6" fillId="0" borderId="1" xfId="17" applyBorder="1" applyAlignment="1">
      <alignment horizontal="right"/>
    </xf>
    <xf numFmtId="0" fontId="6" fillId="0" borderId="14" xfId="17" applyBorder="1" applyAlignment="1">
      <alignment vertical="center" wrapText="1"/>
    </xf>
    <xf numFmtId="49" fontId="6" fillId="0" borderId="15" xfId="17" applyNumberFormat="1" applyBorder="1" applyAlignment="1">
      <alignment horizontal="right" vertical="center" wrapText="1"/>
    </xf>
    <xf numFmtId="0" fontId="6" fillId="0" borderId="1" xfId="17" applyBorder="1" applyAlignment="1">
      <alignment horizontal="right" vertical="center"/>
    </xf>
    <xf numFmtId="0" fontId="6" fillId="0" borderId="14" xfId="17" applyBorder="1" applyAlignment="1">
      <alignment horizontal="center" vertical="center" wrapText="1"/>
    </xf>
    <xf numFmtId="0" fontId="7" fillId="0" borderId="1" xfId="17" applyFont="1" applyBorder="1" applyAlignment="1">
      <alignment horizontal="right"/>
    </xf>
    <xf numFmtId="0" fontId="7" fillId="0" borderId="17" xfId="17" applyFont="1" applyBorder="1" applyAlignment="1">
      <alignment horizontal="center" vertical="center" wrapText="1"/>
    </xf>
    <xf numFmtId="0" fontId="6" fillId="0" borderId="2" xfId="17" applyBorder="1" applyAlignment="1">
      <alignment horizontal="left" vertical="center" wrapText="1"/>
    </xf>
    <xf numFmtId="0" fontId="19" fillId="0" borderId="0" xfId="17" applyFont="1" applyAlignment="1">
      <alignment horizontal="left" vertical="center" wrapText="1"/>
    </xf>
    <xf numFmtId="49" fontId="6" fillId="0" borderId="0" xfId="17" applyNumberFormat="1" applyAlignment="1">
      <alignment horizontal="left"/>
    </xf>
    <xf numFmtId="0" fontId="17" fillId="0" borderId="1" xfId="17" applyFont="1" applyBorder="1" applyAlignment="1">
      <alignment horizontal="right"/>
    </xf>
    <xf numFmtId="0" fontId="7" fillId="0" borderId="15" xfId="17" applyFont="1" applyBorder="1" applyAlignment="1">
      <alignment horizontal="right"/>
    </xf>
    <xf numFmtId="49" fontId="7" fillId="0" borderId="1" xfId="17" applyNumberFormat="1" applyFont="1" applyBorder="1" applyAlignment="1">
      <alignment horizontal="right" vertical="top" wrapText="1"/>
    </xf>
    <xf numFmtId="49" fontId="23" fillId="0" borderId="1" xfId="17" applyNumberFormat="1" applyFont="1" applyBorder="1" applyAlignment="1">
      <alignment horizontal="right" vertical="center" wrapText="1"/>
    </xf>
    <xf numFmtId="0" fontId="23" fillId="0" borderId="1" xfId="17" applyFont="1" applyBorder="1" applyAlignment="1">
      <alignment horizontal="center" vertical="center" wrapText="1"/>
    </xf>
    <xf numFmtId="3" fontId="23" fillId="0" borderId="1" xfId="1" applyNumberFormat="1" applyFont="1" applyBorder="1" applyAlignment="1">
      <alignment horizontal="center" vertical="center" wrapText="1"/>
    </xf>
    <xf numFmtId="0" fontId="23" fillId="0" borderId="1" xfId="17" applyFont="1" applyBorder="1" applyAlignment="1">
      <alignment horizontal="left" vertical="center" wrapText="1"/>
    </xf>
    <xf numFmtId="0" fontId="23" fillId="0" borderId="0" xfId="17" applyFont="1" applyAlignment="1">
      <alignment vertical="center"/>
    </xf>
    <xf numFmtId="169" fontId="23" fillId="0" borderId="0" xfId="3" applyNumberFormat="1" applyFont="1" applyBorder="1" applyAlignment="1">
      <alignment horizontal="right" vertical="center" wrapText="1"/>
    </xf>
    <xf numFmtId="0" fontId="23" fillId="0" borderId="0" xfId="17" applyFont="1" applyAlignment="1">
      <alignment horizontal="right" vertical="center"/>
    </xf>
    <xf numFmtId="168" fontId="23" fillId="0" borderId="0" xfId="17" applyNumberFormat="1" applyFont="1" applyAlignment="1">
      <alignment horizontal="right" vertical="center"/>
    </xf>
    <xf numFmtId="0" fontId="23" fillId="0" borderId="1" xfId="17" applyFont="1" applyBorder="1" applyAlignment="1">
      <alignment horizontal="center"/>
    </xf>
    <xf numFmtId="169" fontId="24" fillId="0" borderId="0" xfId="1" applyNumberFormat="1" applyFont="1" applyBorder="1" applyAlignment="1">
      <alignment horizontal="right" wrapText="1"/>
    </xf>
    <xf numFmtId="0" fontId="24" fillId="0" borderId="0" xfId="17" applyFont="1" applyAlignment="1">
      <alignment vertical="center"/>
    </xf>
    <xf numFmtId="169" fontId="24" fillId="0" borderId="0" xfId="3" applyNumberFormat="1" applyFont="1" applyBorder="1" applyAlignment="1">
      <alignment horizontal="right" wrapText="1"/>
    </xf>
    <xf numFmtId="169" fontId="24" fillId="0" borderId="0" xfId="3" applyNumberFormat="1" applyFont="1" applyBorder="1" applyAlignment="1">
      <alignment wrapText="1"/>
    </xf>
    <xf numFmtId="0" fontId="24" fillId="0" borderId="0" xfId="17" applyFont="1" applyAlignment="1">
      <alignment horizontal="right"/>
    </xf>
    <xf numFmtId="173" fontId="6" fillId="0" borderId="1" xfId="17" applyNumberFormat="1" applyBorder="1" applyAlignment="1">
      <alignment vertical="center" wrapText="1"/>
    </xf>
    <xf numFmtId="173" fontId="6" fillId="0" borderId="1" xfId="7" applyNumberFormat="1" applyFont="1" applyBorder="1" applyAlignment="1">
      <alignment vertical="center" wrapText="1"/>
    </xf>
    <xf numFmtId="173" fontId="6" fillId="0" borderId="1" xfId="1" applyNumberFormat="1" applyFont="1" applyBorder="1" applyAlignment="1">
      <alignment vertical="center" wrapText="1"/>
    </xf>
    <xf numFmtId="173" fontId="6" fillId="0" borderId="1" xfId="17" applyNumberFormat="1" applyBorder="1" applyAlignment="1">
      <alignment horizontal="right" vertical="center" wrapText="1"/>
    </xf>
    <xf numFmtId="173" fontId="6" fillId="0" borderId="1" xfId="1" applyNumberFormat="1" applyFont="1" applyBorder="1" applyAlignment="1">
      <alignment horizontal="right" vertical="center" wrapText="1"/>
    </xf>
    <xf numFmtId="173" fontId="6" fillId="0" borderId="1" xfId="7" applyNumberFormat="1" applyFont="1" applyBorder="1" applyAlignment="1">
      <alignment horizontal="right" vertical="center" wrapText="1"/>
    </xf>
    <xf numFmtId="173" fontId="6" fillId="0" borderId="1" xfId="17" applyNumberFormat="1" applyBorder="1" applyAlignment="1">
      <alignment horizontal="right" vertical="center"/>
    </xf>
    <xf numFmtId="173" fontId="23" fillId="0" borderId="1" xfId="7" applyNumberFormat="1" applyFont="1" applyBorder="1" applyAlignment="1">
      <alignment horizontal="right" vertical="center" wrapText="1"/>
    </xf>
    <xf numFmtId="173" fontId="23" fillId="0" borderId="1" xfId="17" applyNumberFormat="1" applyFont="1" applyBorder="1" applyAlignment="1">
      <alignment horizontal="right" vertical="center" wrapText="1"/>
    </xf>
    <xf numFmtId="173" fontId="6" fillId="0" borderId="1" xfId="7" applyNumberFormat="1" applyFont="1" applyBorder="1" applyAlignment="1">
      <alignment wrapText="1"/>
    </xf>
    <xf numFmtId="174" fontId="6" fillId="0" borderId="1" xfId="1" applyNumberFormat="1" applyFont="1" applyBorder="1" applyAlignment="1">
      <alignment horizontal="center" wrapText="1"/>
    </xf>
    <xf numFmtId="173" fontId="6" fillId="0" borderId="1" xfId="17" applyNumberFormat="1" applyBorder="1"/>
    <xf numFmtId="173" fontId="6" fillId="0" borderId="1" xfId="17" applyNumberFormat="1" applyBorder="1" applyAlignment="1">
      <alignment wrapText="1"/>
    </xf>
    <xf numFmtId="173" fontId="6" fillId="0" borderId="1" xfId="1" applyNumberFormat="1" applyFont="1" applyBorder="1" applyAlignment="1">
      <alignment wrapText="1"/>
    </xf>
    <xf numFmtId="173" fontId="6" fillId="0" borderId="1" xfId="1" applyNumberFormat="1" applyFont="1" applyFill="1" applyBorder="1" applyAlignment="1">
      <alignment horizontal="right" vertical="center" wrapText="1"/>
    </xf>
    <xf numFmtId="2" fontId="7" fillId="0" borderId="11" xfId="17" applyNumberFormat="1" applyFont="1" applyBorder="1" applyAlignment="1">
      <alignment horizontal="center" vertical="center" wrapText="1"/>
    </xf>
    <xf numFmtId="2" fontId="7" fillId="0" borderId="13" xfId="17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0" xfId="17" applyNumberFormat="1" applyAlignment="1">
      <alignment vertical="center"/>
    </xf>
    <xf numFmtId="2" fontId="6" fillId="0" borderId="4" xfId="17" applyNumberFormat="1" applyBorder="1" applyAlignment="1">
      <alignment vertical="center"/>
    </xf>
    <xf numFmtId="2" fontId="6" fillId="0" borderId="1" xfId="1" applyNumberFormat="1" applyFont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2" fontId="6" fillId="0" borderId="0" xfId="17" applyNumberFormat="1" applyAlignment="1">
      <alignment horizontal="right" vertical="center"/>
    </xf>
    <xf numFmtId="2" fontId="6" fillId="0" borderId="4" xfId="17" applyNumberFormat="1" applyBorder="1" applyAlignment="1">
      <alignment horizontal="right" vertical="center"/>
    </xf>
    <xf numFmtId="2" fontId="6" fillId="0" borderId="1" xfId="17" applyNumberFormat="1" applyBorder="1" applyAlignment="1">
      <alignment horizontal="right" wrapText="1"/>
    </xf>
    <xf numFmtId="2" fontId="6" fillId="0" borderId="1" xfId="17" applyNumberForma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" fontId="6" fillId="0" borderId="0" xfId="17" applyNumberFormat="1" applyAlignment="1">
      <alignment horizontal="center" vertical="center"/>
    </xf>
    <xf numFmtId="4" fontId="6" fillId="0" borderId="4" xfId="17" applyNumberFormat="1" applyBorder="1" applyAlignment="1">
      <alignment horizontal="center" vertical="center"/>
    </xf>
    <xf numFmtId="4" fontId="7" fillId="0" borderId="11" xfId="17" applyNumberFormat="1" applyFont="1" applyBorder="1" applyAlignment="1">
      <alignment horizontal="center" vertical="center" wrapText="1"/>
    </xf>
    <xf numFmtId="4" fontId="6" fillId="0" borderId="1" xfId="17" applyNumberFormat="1" applyBorder="1" applyAlignment="1">
      <alignment horizontal="center" wrapText="1"/>
    </xf>
    <xf numFmtId="4" fontId="6" fillId="0" borderId="1" xfId="17" applyNumberFormat="1" applyBorder="1" applyAlignment="1">
      <alignment horizontal="center" vertical="center" wrapText="1"/>
    </xf>
    <xf numFmtId="4" fontId="7" fillId="0" borderId="13" xfId="17" applyNumberFormat="1" applyFont="1" applyBorder="1" applyAlignment="1">
      <alignment horizontal="center" vertical="center"/>
    </xf>
    <xf numFmtId="4" fontId="6" fillId="0" borderId="1" xfId="17" applyNumberForma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9" fontId="23" fillId="0" borderId="1" xfId="3" applyNumberFormat="1" applyFont="1" applyFill="1" applyBorder="1" applyAlignment="1">
      <alignment horizontal="right" wrapText="1"/>
    </xf>
    <xf numFmtId="0" fontId="16" fillId="0" borderId="1" xfId="17" applyFont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horizontal="right" wrapText="1"/>
    </xf>
    <xf numFmtId="168" fontId="6" fillId="0" borderId="1" xfId="1" applyFont="1" applyFill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horizontal="right" vertical="center" wrapText="1"/>
    </xf>
    <xf numFmtId="0" fontId="7" fillId="0" borderId="3" xfId="17" applyFont="1" applyBorder="1" applyAlignment="1">
      <alignment horizontal="left" vertical="center"/>
    </xf>
    <xf numFmtId="0" fontId="7" fillId="0" borderId="1" xfId="17" applyFont="1" applyBorder="1" applyAlignment="1">
      <alignment horizontal="left" vertical="top" wrapText="1"/>
    </xf>
    <xf numFmtId="173" fontId="7" fillId="0" borderId="0" xfId="17" applyNumberFormat="1" applyFont="1" applyAlignment="1">
      <alignment vertical="center"/>
    </xf>
    <xf numFmtId="173" fontId="6" fillId="0" borderId="0" xfId="17" applyNumberFormat="1" applyAlignment="1">
      <alignment vertical="center" wrapText="1"/>
    </xf>
    <xf numFmtId="3" fontId="18" fillId="0" borderId="1" xfId="1" applyNumberFormat="1" applyFont="1" applyFill="1" applyBorder="1" applyAlignment="1">
      <alignment horizontal="center" wrapText="1"/>
    </xf>
    <xf numFmtId="173" fontId="6" fillId="0" borderId="1" xfId="7" applyNumberFormat="1" applyFont="1" applyFill="1" applyBorder="1" applyAlignment="1">
      <alignment vertical="center" wrapText="1"/>
    </xf>
    <xf numFmtId="173" fontId="6" fillId="0" borderId="0" xfId="17" applyNumberFormat="1" applyAlignment="1">
      <alignment vertical="center"/>
    </xf>
    <xf numFmtId="0" fontId="6" fillId="0" borderId="2" xfId="17" applyBorder="1" applyAlignment="1">
      <alignment horizontal="center" vertical="center" wrapText="1"/>
    </xf>
    <xf numFmtId="0" fontId="7" fillId="0" borderId="17" xfId="17" applyFont="1" applyBorder="1" applyAlignment="1">
      <alignment horizontal="left" vertical="center" wrapText="1"/>
    </xf>
    <xf numFmtId="168" fontId="18" fillId="0" borderId="1" xfId="1" applyFont="1" applyFill="1" applyBorder="1" applyAlignment="1">
      <alignment horizontal="center" vertical="center" wrapText="1"/>
    </xf>
    <xf numFmtId="4" fontId="6" fillId="0" borderId="0" xfId="17" applyNumberFormat="1" applyAlignment="1">
      <alignment vertical="center" wrapText="1"/>
    </xf>
    <xf numFmtId="2" fontId="6" fillId="0" borderId="1" xfId="17" applyNumberFormat="1" applyBorder="1" applyAlignment="1">
      <alignment vertical="center" wrapText="1"/>
    </xf>
    <xf numFmtId="2" fontId="6" fillId="0" borderId="1" xfId="7" applyNumberFormat="1" applyFont="1" applyFill="1" applyBorder="1" applyAlignment="1">
      <alignment vertical="center" wrapText="1"/>
    </xf>
    <xf numFmtId="10" fontId="6" fillId="0" borderId="1" xfId="1" applyNumberFormat="1" applyFont="1" applyFill="1" applyBorder="1" applyAlignment="1">
      <alignment vertical="center" wrapText="1"/>
    </xf>
    <xf numFmtId="10" fontId="6" fillId="0" borderId="1" xfId="7" applyNumberFormat="1" applyFont="1" applyFill="1" applyBorder="1" applyAlignment="1">
      <alignment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2" fontId="6" fillId="0" borderId="0" xfId="17" applyNumberFormat="1" applyAlignment="1">
      <alignment vertical="center" wrapText="1"/>
    </xf>
    <xf numFmtId="2" fontId="6" fillId="0" borderId="0" xfId="17" applyNumberFormat="1" applyAlignment="1">
      <alignment horizontal="center" vertical="center"/>
    </xf>
    <xf numFmtId="2" fontId="6" fillId="0" borderId="4" xfId="17" applyNumberFormat="1" applyBorder="1" applyAlignment="1">
      <alignment horizontal="center" vertical="center"/>
    </xf>
    <xf numFmtId="2" fontId="6" fillId="0" borderId="1" xfId="17" applyNumberFormat="1" applyBorder="1" applyAlignment="1">
      <alignment horizontal="center" wrapText="1"/>
    </xf>
    <xf numFmtId="2" fontId="6" fillId="0" borderId="1" xfId="17" applyNumberForma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wrapText="1"/>
    </xf>
    <xf numFmtId="2" fontId="6" fillId="0" borderId="1" xfId="17" applyNumberFormat="1" applyBorder="1" applyAlignment="1">
      <alignment horizontal="center" vertical="center"/>
    </xf>
    <xf numFmtId="2" fontId="7" fillId="0" borderId="13" xfId="17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1" xfId="7" applyNumberFormat="1" applyFont="1" applyBorder="1" applyAlignment="1">
      <alignment vertical="center" wrapText="1"/>
    </xf>
    <xf numFmtId="165" fontId="6" fillId="0" borderId="1" xfId="17" applyNumberFormat="1" applyBorder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165" fontId="6" fillId="0" borderId="1" xfId="17" applyNumberFormat="1" applyBorder="1" applyAlignment="1">
      <alignment wrapText="1"/>
    </xf>
    <xf numFmtId="165" fontId="6" fillId="0" borderId="1" xfId="1" applyNumberFormat="1" applyFont="1" applyFill="1" applyBorder="1" applyAlignment="1">
      <alignment vertical="center" wrapText="1"/>
    </xf>
    <xf numFmtId="165" fontId="6" fillId="0" borderId="1" xfId="3" applyNumberFormat="1" applyFont="1" applyBorder="1" applyAlignment="1">
      <alignment horizontal="right" vertical="center" wrapText="1"/>
    </xf>
    <xf numFmtId="165" fontId="6" fillId="0" borderId="1" xfId="3" applyNumberFormat="1" applyFont="1" applyFill="1" applyBorder="1" applyAlignment="1">
      <alignment horizontal="right" vertical="center" wrapText="1"/>
    </xf>
    <xf numFmtId="165" fontId="7" fillId="0" borderId="11" xfId="1" applyNumberFormat="1" applyFont="1" applyBorder="1" applyAlignment="1">
      <alignment horizontal="right" vertical="center" wrapText="1"/>
    </xf>
    <xf numFmtId="0" fontId="23" fillId="0" borderId="1" xfId="17" applyFont="1" applyBorder="1" applyAlignment="1">
      <alignment wrapText="1"/>
    </xf>
    <xf numFmtId="10" fontId="6" fillId="0" borderId="1" xfId="17" applyNumberFormat="1" applyBorder="1"/>
    <xf numFmtId="165" fontId="6" fillId="0" borderId="0" xfId="17" applyNumberFormat="1" applyAlignment="1">
      <alignment vertical="center"/>
    </xf>
    <xf numFmtId="165" fontId="6" fillId="0" borderId="4" xfId="17" applyNumberFormat="1" applyBorder="1" applyAlignment="1">
      <alignment vertical="center"/>
    </xf>
    <xf numFmtId="165" fontId="7" fillId="0" borderId="11" xfId="17" applyNumberFormat="1" applyFont="1" applyBorder="1" applyAlignment="1">
      <alignment horizontal="center" vertical="center" wrapText="1"/>
    </xf>
    <xf numFmtId="165" fontId="6" fillId="0" borderId="1" xfId="7" applyNumberFormat="1" applyFont="1" applyBorder="1" applyAlignment="1">
      <alignment wrapText="1"/>
    </xf>
    <xf numFmtId="165" fontId="6" fillId="0" borderId="1" xfId="17" applyNumberFormat="1" applyBorder="1"/>
    <xf numFmtId="165" fontId="6" fillId="0" borderId="1" xfId="1" applyNumberFormat="1" applyFont="1" applyBorder="1" applyAlignment="1">
      <alignment wrapText="1"/>
    </xf>
    <xf numFmtId="165" fontId="7" fillId="0" borderId="13" xfId="17" applyNumberFormat="1" applyFont="1" applyBorder="1" applyAlignment="1">
      <alignment vertical="center"/>
    </xf>
    <xf numFmtId="165" fontId="6" fillId="0" borderId="0" xfId="17" applyNumberFormat="1" applyAlignment="1">
      <alignment horizontal="right" vertical="center"/>
    </xf>
    <xf numFmtId="165" fontId="6" fillId="0" borderId="4" xfId="17" applyNumberFormat="1" applyBorder="1" applyAlignment="1">
      <alignment horizontal="right" vertical="center"/>
    </xf>
    <xf numFmtId="2" fontId="23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wrapText="1"/>
    </xf>
    <xf numFmtId="2" fontId="6" fillId="0" borderId="0" xfId="17" applyNumberFormat="1" applyAlignment="1">
      <alignment horizontal="center" vertical="center" wrapText="1"/>
    </xf>
    <xf numFmtId="2" fontId="6" fillId="0" borderId="4" xfId="17" applyNumberFormat="1" applyBorder="1" applyAlignment="1">
      <alignment horizontal="center" vertical="center" wrapText="1"/>
    </xf>
    <xf numFmtId="165" fontId="6" fillId="0" borderId="0" xfId="17" applyNumberFormat="1" applyAlignment="1">
      <alignment horizontal="right" vertical="center" wrapText="1"/>
    </xf>
    <xf numFmtId="165" fontId="6" fillId="0" borderId="4" xfId="17" applyNumberFormat="1" applyBorder="1" applyAlignment="1">
      <alignment horizontal="right" vertical="center" wrapText="1"/>
    </xf>
    <xf numFmtId="165" fontId="6" fillId="0" borderId="1" xfId="7" applyNumberFormat="1" applyFont="1" applyFill="1" applyBorder="1" applyAlignment="1">
      <alignment vertical="center" wrapText="1"/>
    </xf>
    <xf numFmtId="165" fontId="6" fillId="0" borderId="1" xfId="3" applyNumberFormat="1" applyFont="1" applyBorder="1" applyAlignment="1">
      <alignment horizontal="right" wrapText="1"/>
    </xf>
    <xf numFmtId="165" fontId="6" fillId="0" borderId="1" xfId="3" applyNumberFormat="1" applyFont="1" applyFill="1" applyBorder="1" applyAlignment="1">
      <alignment horizontal="right" wrapText="1"/>
    </xf>
    <xf numFmtId="4" fontId="23" fillId="0" borderId="1" xfId="17" applyNumberFormat="1" applyFont="1" applyBorder="1" applyAlignment="1">
      <alignment horizontal="center" vertical="center" wrapText="1"/>
    </xf>
    <xf numFmtId="165" fontId="6" fillId="0" borderId="1" xfId="7" applyNumberFormat="1" applyFont="1" applyBorder="1" applyAlignment="1">
      <alignment horizontal="right" vertical="center" wrapText="1"/>
    </xf>
    <xf numFmtId="0" fontId="6" fillId="3" borderId="1" xfId="17" applyFill="1" applyBorder="1" applyAlignment="1">
      <alignment horizontal="center" wrapText="1"/>
    </xf>
    <xf numFmtId="0" fontId="6" fillId="3" borderId="1" xfId="17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 wrapText="1"/>
    </xf>
    <xf numFmtId="170" fontId="6" fillId="0" borderId="1" xfId="7" applyNumberFormat="1" applyFont="1" applyFill="1" applyBorder="1" applyAlignment="1">
      <alignment wrapText="1"/>
    </xf>
    <xf numFmtId="169" fontId="6" fillId="0" borderId="0" xfId="3" applyNumberFormat="1" applyFont="1" applyFill="1" applyBorder="1" applyAlignment="1">
      <alignment horizontal="right" wrapText="1"/>
    </xf>
    <xf numFmtId="49" fontId="23" fillId="0" borderId="1" xfId="17" applyNumberFormat="1" applyFont="1" applyBorder="1" applyAlignment="1">
      <alignment horizontal="right" vertical="center"/>
    </xf>
    <xf numFmtId="0" fontId="23" fillId="0" borderId="0" xfId="17" applyFont="1" applyAlignment="1">
      <alignment horizontal="left" vertical="center"/>
    </xf>
    <xf numFmtId="0" fontId="23" fillId="0" borderId="1" xfId="17" applyFont="1" applyBorder="1" applyAlignment="1">
      <alignment vertical="center" wrapText="1"/>
    </xf>
    <xf numFmtId="169" fontId="23" fillId="0" borderId="0" xfId="3" applyNumberFormat="1" applyFont="1" applyFill="1" applyBorder="1" applyAlignment="1">
      <alignment vertical="center" wrapText="1"/>
    </xf>
    <xf numFmtId="169" fontId="6" fillId="0" borderId="0" xfId="3" applyNumberFormat="1" applyFont="1" applyFill="1" applyBorder="1" applyAlignment="1">
      <alignment horizontal="right" vertical="center" wrapText="1"/>
    </xf>
    <xf numFmtId="168" fontId="6" fillId="0" borderId="17" xfId="1" applyFont="1" applyFill="1" applyBorder="1" applyAlignment="1">
      <alignment vertical="center" wrapText="1"/>
    </xf>
    <xf numFmtId="173" fontId="6" fillId="0" borderId="1" xfId="7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wrapText="1"/>
    </xf>
    <xf numFmtId="2" fontId="6" fillId="0" borderId="1" xfId="17" applyNumberFormat="1" applyBorder="1" applyAlignment="1">
      <alignment horizontal="center"/>
    </xf>
    <xf numFmtId="165" fontId="6" fillId="0" borderId="1" xfId="17" applyNumberFormat="1" applyBorder="1" applyAlignment="1">
      <alignment horizontal="right" vertical="center" wrapText="1"/>
    </xf>
    <xf numFmtId="165" fontId="6" fillId="0" borderId="1" xfId="17" applyNumberForma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7" applyNumberFormat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9" fontId="7" fillId="0" borderId="1" xfId="17" applyNumberFormat="1" applyFont="1" applyBorder="1" applyAlignment="1">
      <alignment vertical="center" wrapText="1"/>
    </xf>
    <xf numFmtId="170" fontId="6" fillId="0" borderId="1" xfId="7" applyNumberFormat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wrapText="1"/>
    </xf>
    <xf numFmtId="175" fontId="6" fillId="0" borderId="1" xfId="17" applyNumberFormat="1" applyBorder="1" applyAlignment="1">
      <alignment vertical="center" wrapText="1"/>
    </xf>
    <xf numFmtId="0" fontId="6" fillId="0" borderId="17" xfId="17" applyBorder="1" applyAlignment="1">
      <alignment horizontal="left" vertical="top" wrapText="1"/>
    </xf>
    <xf numFmtId="49" fontId="7" fillId="0" borderId="1" xfId="17" applyNumberFormat="1" applyFont="1" applyBorder="1" applyAlignment="1">
      <alignment vertical="center"/>
    </xf>
    <xf numFmtId="49" fontId="7" fillId="0" borderId="0" xfId="17" applyNumberFormat="1" applyFont="1" applyAlignment="1">
      <alignment vertical="center"/>
    </xf>
    <xf numFmtId="49" fontId="7" fillId="0" borderId="0" xfId="17" applyNumberFormat="1" applyFont="1" applyAlignment="1">
      <alignment horizontal="center" vertical="center"/>
    </xf>
    <xf numFmtId="0" fontId="6" fillId="0" borderId="17" xfId="17" applyBorder="1" applyAlignment="1">
      <alignment vertical="center"/>
    </xf>
    <xf numFmtId="0" fontId="7" fillId="0" borderId="1" xfId="17" applyFont="1" applyBorder="1" applyAlignment="1">
      <alignment vertical="center"/>
    </xf>
    <xf numFmtId="49" fontId="7" fillId="0" borderId="1" xfId="17" applyNumberFormat="1" applyFont="1" applyBorder="1" applyAlignment="1">
      <alignment horizontal="center" vertical="center"/>
    </xf>
    <xf numFmtId="175" fontId="6" fillId="0" borderId="17" xfId="17" applyNumberFormat="1" applyBorder="1" applyAlignment="1">
      <alignment vertical="center" wrapText="1"/>
    </xf>
    <xf numFmtId="170" fontId="6" fillId="0" borderId="17" xfId="17" applyNumberFormat="1" applyBorder="1" applyAlignment="1">
      <alignment vertical="center" wrapText="1"/>
    </xf>
    <xf numFmtId="175" fontId="6" fillId="0" borderId="0" xfId="17" applyNumberFormat="1" applyAlignment="1">
      <alignment vertical="center" wrapText="1"/>
    </xf>
    <xf numFmtId="170" fontId="6" fillId="0" borderId="17" xfId="7" applyNumberFormat="1" applyFont="1" applyFill="1" applyBorder="1" applyAlignment="1">
      <alignment vertical="center" wrapText="1"/>
    </xf>
    <xf numFmtId="3" fontId="6" fillId="0" borderId="1" xfId="17" applyNumberFormat="1" applyBorder="1" applyAlignment="1">
      <alignment horizontal="center" vertical="center" wrapText="1"/>
    </xf>
    <xf numFmtId="0" fontId="6" fillId="0" borderId="17" xfId="17" applyBorder="1" applyAlignment="1">
      <alignment horizontal="center" vertical="center" wrapText="1"/>
    </xf>
    <xf numFmtId="165" fontId="6" fillId="0" borderId="1" xfId="17" applyNumberFormat="1" applyBorder="1" applyAlignment="1">
      <alignment vertical="center"/>
    </xf>
    <xf numFmtId="169" fontId="6" fillId="0" borderId="0" xfId="3" applyNumberFormat="1" applyFont="1" applyFill="1" applyBorder="1" applyAlignment="1">
      <alignment vertical="center" wrapText="1"/>
    </xf>
    <xf numFmtId="165" fontId="6" fillId="0" borderId="1" xfId="7" applyNumberFormat="1" applyFont="1" applyFill="1" applyBorder="1" applyAlignment="1">
      <alignment horizontal="right" vertical="center" wrapText="1"/>
    </xf>
    <xf numFmtId="165" fontId="6" fillId="0" borderId="1" xfId="7" applyNumberFormat="1" applyFont="1" applyFill="1" applyBorder="1" applyAlignment="1">
      <alignment wrapText="1"/>
    </xf>
    <xf numFmtId="49" fontId="7" fillId="0" borderId="11" xfId="17" applyNumberFormat="1" applyFont="1" applyBorder="1" applyAlignment="1">
      <alignment horizontal="left" vertical="center"/>
    </xf>
    <xf numFmtId="173" fontId="6" fillId="0" borderId="1" xfId="1" applyNumberFormat="1" applyFont="1" applyFill="1" applyBorder="1" applyAlignment="1">
      <alignment vertical="center" wrapText="1"/>
    </xf>
    <xf numFmtId="169" fontId="18" fillId="0" borderId="1" xfId="3" applyNumberFormat="1" applyFont="1" applyFill="1" applyBorder="1" applyAlignment="1">
      <alignment horizontal="right" wrapText="1"/>
    </xf>
    <xf numFmtId="3" fontId="18" fillId="0" borderId="1" xfId="1" applyNumberFormat="1" applyFont="1" applyFill="1" applyBorder="1" applyAlignment="1">
      <alignment horizontal="center" vertical="center" wrapText="1"/>
    </xf>
    <xf numFmtId="169" fontId="24" fillId="0" borderId="1" xfId="3" applyNumberFormat="1" applyFont="1" applyFill="1" applyBorder="1" applyAlignment="1">
      <alignment horizontal="right" vertical="center" wrapText="1"/>
    </xf>
    <xf numFmtId="169" fontId="18" fillId="0" borderId="1" xfId="3" applyNumberFormat="1" applyFont="1" applyFill="1" applyBorder="1" applyAlignment="1">
      <alignment horizontal="right" vertical="center" wrapText="1"/>
    </xf>
    <xf numFmtId="174" fontId="18" fillId="0" borderId="1" xfId="1" applyNumberFormat="1" applyFont="1" applyFill="1" applyBorder="1" applyAlignment="1">
      <alignment horizontal="center" vertical="center" wrapText="1"/>
    </xf>
    <xf numFmtId="0" fontId="18" fillId="0" borderId="1" xfId="17" applyFont="1" applyBorder="1" applyAlignment="1">
      <alignment horizontal="left" vertical="center"/>
    </xf>
    <xf numFmtId="0" fontId="18" fillId="0" borderId="1" xfId="17" applyFont="1" applyBorder="1"/>
    <xf numFmtId="170" fontId="18" fillId="0" borderId="1" xfId="7" applyNumberFormat="1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170" fontId="18" fillId="0" borderId="1" xfId="17" applyNumberFormat="1" applyFont="1" applyBorder="1" applyAlignment="1">
      <alignment wrapText="1"/>
    </xf>
    <xf numFmtId="0" fontId="7" fillId="0" borderId="11" xfId="17" applyFont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 wrapText="1"/>
    </xf>
    <xf numFmtId="2" fontId="6" fillId="0" borderId="1" xfId="17" applyNumberFormat="1" applyBorder="1" applyAlignment="1">
      <alignment vertical="center"/>
    </xf>
    <xf numFmtId="2" fontId="6" fillId="0" borderId="1" xfId="17" applyNumberFormat="1" applyBorder="1" applyAlignment="1">
      <alignment wrapText="1"/>
    </xf>
    <xf numFmtId="10" fontId="6" fillId="0" borderId="1" xfId="1" applyNumberFormat="1" applyFont="1" applyFill="1" applyBorder="1" applyAlignment="1">
      <alignment horizontal="right" vertical="center" wrapText="1"/>
    </xf>
    <xf numFmtId="169" fontId="7" fillId="0" borderId="12" xfId="1" applyNumberFormat="1" applyFont="1" applyBorder="1" applyAlignment="1">
      <alignment horizontal="right" vertical="center" wrapText="1"/>
    </xf>
    <xf numFmtId="0" fontId="7" fillId="0" borderId="12" xfId="17" applyFont="1" applyBorder="1" applyAlignment="1">
      <alignment horizontal="center" vertical="center" wrapText="1"/>
    </xf>
    <xf numFmtId="169" fontId="6" fillId="0" borderId="2" xfId="3" applyNumberFormat="1" applyFont="1" applyBorder="1" applyAlignment="1">
      <alignment horizontal="right" vertical="center" wrapText="1"/>
    </xf>
    <xf numFmtId="169" fontId="6" fillId="0" borderId="2" xfId="3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9" fontId="23" fillId="0" borderId="2" xfId="3" applyNumberFormat="1" applyFont="1" applyBorder="1" applyAlignment="1">
      <alignment horizontal="right" vertical="center" wrapText="1"/>
    </xf>
    <xf numFmtId="169" fontId="6" fillId="0" borderId="2" xfId="3" applyNumberFormat="1" applyFont="1" applyFill="1" applyBorder="1" applyAlignment="1">
      <alignment horizontal="right" wrapText="1"/>
    </xf>
    <xf numFmtId="169" fontId="7" fillId="0" borderId="12" xfId="1" applyNumberFormat="1" applyFont="1" applyFill="1" applyBorder="1" applyAlignment="1">
      <alignment horizontal="right" vertical="center" wrapText="1"/>
    </xf>
    <xf numFmtId="169" fontId="7" fillId="0" borderId="2" xfId="1" applyNumberFormat="1" applyFont="1" applyFill="1" applyBorder="1" applyAlignment="1">
      <alignment horizontal="right" vertical="center" wrapText="1"/>
    </xf>
    <xf numFmtId="165" fontId="6" fillId="0" borderId="2" xfId="3" applyNumberFormat="1" applyFont="1" applyFill="1" applyBorder="1" applyAlignment="1">
      <alignment horizontal="right" vertical="center" wrapText="1"/>
    </xf>
    <xf numFmtId="165" fontId="6" fillId="0" borderId="2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10" fontId="6" fillId="0" borderId="17" xfId="1" applyNumberFormat="1" applyFont="1" applyFill="1" applyBorder="1" applyAlignment="1">
      <alignment vertical="center" wrapText="1"/>
    </xf>
    <xf numFmtId="10" fontId="6" fillId="0" borderId="1" xfId="17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17" applyFont="1" applyAlignment="1">
      <alignment horizontal="left" vertical="top"/>
    </xf>
    <xf numFmtId="0" fontId="7" fillId="0" borderId="0" xfId="17" applyFont="1" applyAlignment="1">
      <alignment horizontal="right" vertical="top"/>
    </xf>
    <xf numFmtId="0" fontId="7" fillId="0" borderId="4" xfId="17" applyFont="1" applyBorder="1" applyAlignment="1">
      <alignment horizontal="right" vertical="top"/>
    </xf>
    <xf numFmtId="0" fontId="6" fillId="0" borderId="4" xfId="17" applyBorder="1" applyAlignment="1">
      <alignment horizontal="center" vertical="center"/>
    </xf>
    <xf numFmtId="0" fontId="7" fillId="0" borderId="8" xfId="17" applyFont="1" applyBorder="1" applyAlignment="1">
      <alignment horizontal="left" vertical="center"/>
    </xf>
    <xf numFmtId="0" fontId="7" fillId="0" borderId="6" xfId="17" applyFont="1" applyBorder="1" applyAlignment="1">
      <alignment horizontal="left" vertical="center"/>
    </xf>
    <xf numFmtId="0" fontId="7" fillId="0" borderId="6" xfId="17" applyFont="1" applyBorder="1" applyAlignment="1">
      <alignment horizontal="right" vertical="top"/>
    </xf>
    <xf numFmtId="0" fontId="7" fillId="0" borderId="2" xfId="17" applyFont="1" applyBorder="1" applyAlignment="1">
      <alignment horizontal="left" vertical="center" wrapText="1"/>
    </xf>
    <xf numFmtId="0" fontId="7" fillId="0" borderId="0" xfId="17" applyFont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6" xfId="17" applyFont="1" applyBorder="1" applyAlignment="1">
      <alignment horizontal="center" vertical="top"/>
    </xf>
    <xf numFmtId="0" fontId="7" fillId="0" borderId="0" xfId="17" applyFont="1" applyAlignment="1">
      <alignment horizontal="center" vertical="top"/>
    </xf>
    <xf numFmtId="0" fontId="7" fillId="0" borderId="4" xfId="17" applyFont="1" applyBorder="1" applyAlignment="1">
      <alignment horizontal="center" vertical="top"/>
    </xf>
    <xf numFmtId="0" fontId="7" fillId="0" borderId="0" xfId="17" applyFont="1" applyAlignment="1">
      <alignment horizontal="right" vertical="center"/>
    </xf>
    <xf numFmtId="0" fontId="7" fillId="0" borderId="7" xfId="17" applyFont="1" applyBorder="1" applyAlignment="1">
      <alignment horizontal="center" vertical="center" wrapText="1"/>
    </xf>
    <xf numFmtId="0" fontId="7" fillId="0" borderId="17" xfId="17" applyFont="1" applyBorder="1" applyAlignment="1">
      <alignment horizontal="center" vertical="center" wrapText="1"/>
    </xf>
    <xf numFmtId="0" fontId="7" fillId="0" borderId="16" xfId="17" applyFont="1" applyBorder="1" applyAlignment="1">
      <alignment horizontal="center" vertical="center" wrapText="1"/>
    </xf>
    <xf numFmtId="165" fontId="7" fillId="0" borderId="6" xfId="17" applyNumberFormat="1" applyFont="1" applyBorder="1" applyAlignment="1">
      <alignment horizontal="center" vertical="top" wrapText="1"/>
    </xf>
    <xf numFmtId="165" fontId="7" fillId="0" borderId="0" xfId="17" applyNumberFormat="1" applyFont="1" applyAlignment="1">
      <alignment horizontal="center" vertical="top" wrapText="1"/>
    </xf>
    <xf numFmtId="165" fontId="7" fillId="0" borderId="4" xfId="17" applyNumberFormat="1" applyFont="1" applyBorder="1" applyAlignment="1">
      <alignment horizontal="center" vertical="top" wrapText="1"/>
    </xf>
    <xf numFmtId="0" fontId="7" fillId="0" borderId="8" xfId="17" applyFont="1" applyBorder="1" applyAlignment="1">
      <alignment horizontal="left" vertical="center" wrapText="1"/>
    </xf>
    <xf numFmtId="0" fontId="7" fillId="0" borderId="6" xfId="17" applyFont="1" applyBorder="1" applyAlignment="1">
      <alignment horizontal="left" vertical="center" wrapText="1"/>
    </xf>
    <xf numFmtId="0" fontId="7" fillId="0" borderId="0" xfId="17" applyFont="1" applyAlignment="1">
      <alignment horizontal="right" vertical="center" wrapText="1"/>
    </xf>
    <xf numFmtId="0" fontId="7" fillId="0" borderId="0" xfId="17" applyFont="1" applyAlignment="1">
      <alignment horizontal="center" vertical="center" wrapText="1"/>
    </xf>
    <xf numFmtId="0" fontId="7" fillId="0" borderId="0" xfId="17" applyFont="1" applyAlignment="1">
      <alignment horizontal="center" vertical="top" wrapText="1"/>
    </xf>
    <xf numFmtId="165" fontId="7" fillId="0" borderId="6" xfId="17" applyNumberFormat="1" applyFont="1" applyBorder="1" applyAlignment="1">
      <alignment horizontal="center" vertical="top"/>
    </xf>
    <xf numFmtId="165" fontId="7" fillId="0" borderId="0" xfId="17" applyNumberFormat="1" applyFont="1" applyAlignment="1">
      <alignment horizontal="center" vertical="top"/>
    </xf>
    <xf numFmtId="165" fontId="7" fillId="0" borderId="4" xfId="17" applyNumberFormat="1" applyFont="1" applyBorder="1" applyAlignment="1">
      <alignment horizontal="center" vertical="top"/>
    </xf>
    <xf numFmtId="0" fontId="7" fillId="0" borderId="7" xfId="17" applyFont="1" applyBorder="1" applyAlignment="1">
      <alignment horizontal="center" vertical="center"/>
    </xf>
    <xf numFmtId="0" fontId="7" fillId="0" borderId="17" xfId="17" applyFont="1" applyBorder="1" applyAlignment="1">
      <alignment horizontal="center" vertical="center"/>
    </xf>
    <xf numFmtId="0" fontId="7" fillId="0" borderId="16" xfId="17" applyFont="1" applyBorder="1" applyAlignment="1">
      <alignment horizontal="center" vertical="center"/>
    </xf>
    <xf numFmtId="0" fontId="19" fillId="0" borderId="0" xfId="17" applyFont="1" applyAlignment="1">
      <alignment horizontal="right" vertical="center"/>
    </xf>
    <xf numFmtId="0" fontId="19" fillId="0" borderId="7" xfId="17" applyFont="1" applyBorder="1" applyAlignment="1">
      <alignment horizontal="center" vertical="center" wrapText="1"/>
    </xf>
    <xf numFmtId="0" fontId="19" fillId="0" borderId="17" xfId="17" applyFont="1" applyBorder="1" applyAlignment="1">
      <alignment horizontal="center" vertical="center" wrapText="1"/>
    </xf>
    <xf numFmtId="0" fontId="19" fillId="0" borderId="16" xfId="17" applyFont="1" applyBorder="1" applyAlignment="1">
      <alignment horizontal="center" vertical="center" wrapText="1"/>
    </xf>
    <xf numFmtId="0" fontId="19" fillId="0" borderId="8" xfId="17" applyFont="1" applyBorder="1" applyAlignment="1">
      <alignment horizontal="left" vertical="center"/>
    </xf>
    <xf numFmtId="0" fontId="19" fillId="0" borderId="6" xfId="17" applyFont="1" applyBorder="1" applyAlignment="1">
      <alignment horizontal="left" vertical="center"/>
    </xf>
    <xf numFmtId="0" fontId="19" fillId="0" borderId="2" xfId="17" applyFont="1" applyBorder="1" applyAlignment="1">
      <alignment horizontal="left" vertical="center"/>
    </xf>
    <xf numFmtId="0" fontId="19" fillId="0" borderId="0" xfId="17" applyFont="1" applyAlignment="1">
      <alignment horizontal="left" vertical="center"/>
    </xf>
    <xf numFmtId="0" fontId="19" fillId="0" borderId="5" xfId="17" applyFont="1" applyBorder="1" applyAlignment="1">
      <alignment horizontal="left" vertical="center"/>
    </xf>
    <xf numFmtId="0" fontId="19" fillId="0" borderId="4" xfId="17" applyFont="1" applyBorder="1" applyAlignment="1">
      <alignment horizontal="left" vertical="center"/>
    </xf>
    <xf numFmtId="165" fontId="7" fillId="0" borderId="7" xfId="17" applyNumberFormat="1" applyFont="1" applyBorder="1" applyAlignment="1">
      <alignment horizontal="center" vertical="center" wrapText="1"/>
    </xf>
    <xf numFmtId="165" fontId="7" fillId="0" borderId="17" xfId="17" applyNumberFormat="1" applyFont="1" applyBorder="1" applyAlignment="1">
      <alignment horizontal="center" vertical="center" wrapText="1"/>
    </xf>
    <xf numFmtId="165" fontId="7" fillId="0" borderId="16" xfId="17" applyNumberFormat="1" applyFont="1" applyBorder="1" applyAlignment="1">
      <alignment horizontal="center" vertical="center" wrapText="1"/>
    </xf>
    <xf numFmtId="0" fontId="6" fillId="0" borderId="14" xfId="17" applyBorder="1" applyAlignment="1">
      <alignment horizontal="left" vertical="center" wrapText="1"/>
    </xf>
    <xf numFmtId="169" fontId="7" fillId="0" borderId="12" xfId="1" applyNumberFormat="1" applyFont="1" applyBorder="1" applyAlignment="1">
      <alignment horizontal="right" vertical="center" wrapText="1"/>
    </xf>
    <xf numFmtId="169" fontId="7" fillId="0" borderId="18" xfId="1" applyNumberFormat="1" applyFont="1" applyBorder="1" applyAlignment="1">
      <alignment horizontal="right" vertical="center" wrapText="1"/>
    </xf>
    <xf numFmtId="4" fontId="7" fillId="0" borderId="0" xfId="17" applyNumberFormat="1" applyFont="1" applyAlignment="1">
      <alignment horizontal="center" vertical="center" wrapText="1"/>
    </xf>
    <xf numFmtId="4" fontId="7" fillId="0" borderId="17" xfId="17" applyNumberFormat="1" applyFont="1" applyBorder="1" applyAlignment="1">
      <alignment horizontal="center" vertical="center" wrapText="1"/>
    </xf>
    <xf numFmtId="4" fontId="7" fillId="0" borderId="5" xfId="17" applyNumberFormat="1" applyFont="1" applyBorder="1" applyAlignment="1">
      <alignment horizontal="center" vertical="center" wrapText="1"/>
    </xf>
    <xf numFmtId="4" fontId="7" fillId="0" borderId="16" xfId="17" applyNumberFormat="1" applyFont="1" applyBorder="1" applyAlignment="1">
      <alignment horizontal="center" vertical="center" wrapText="1"/>
    </xf>
    <xf numFmtId="0" fontId="6" fillId="0" borderId="2" xfId="17" applyBorder="1" applyAlignment="1">
      <alignment horizontal="left" vertical="center" wrapText="1"/>
    </xf>
    <xf numFmtId="0" fontId="6" fillId="0" borderId="0" xfId="17" applyAlignment="1">
      <alignment horizontal="left" vertical="center" wrapText="1"/>
    </xf>
    <xf numFmtId="0" fontId="6" fillId="0" borderId="17" xfId="17" applyBorder="1" applyAlignment="1">
      <alignment horizontal="left" vertical="center" wrapText="1"/>
    </xf>
    <xf numFmtId="0" fontId="7" fillId="0" borderId="12" xfId="17" applyFont="1" applyBorder="1" applyAlignment="1">
      <alignment horizontal="left" vertical="center"/>
    </xf>
    <xf numFmtId="0" fontId="7" fillId="0" borderId="13" xfId="17" applyFont="1" applyBorder="1" applyAlignment="1">
      <alignment horizontal="left" vertical="center"/>
    </xf>
    <xf numFmtId="49" fontId="7" fillId="0" borderId="12" xfId="17" applyNumberFormat="1" applyFont="1" applyBorder="1" applyAlignment="1">
      <alignment horizontal="center" vertical="center"/>
    </xf>
    <xf numFmtId="49" fontId="7" fillId="0" borderId="13" xfId="17" applyNumberFormat="1" applyFont="1" applyBorder="1" applyAlignment="1">
      <alignment horizontal="center" vertical="center"/>
    </xf>
    <xf numFmtId="0" fontId="7" fillId="0" borderId="13" xfId="17" applyFont="1" applyBorder="1" applyAlignment="1">
      <alignment horizontal="center" vertical="center" wrapText="1"/>
    </xf>
    <xf numFmtId="0" fontId="7" fillId="0" borderId="18" xfId="17" applyFont="1" applyBorder="1" applyAlignment="1">
      <alignment horizontal="center" vertical="center" wrapText="1"/>
    </xf>
    <xf numFmtId="4" fontId="7" fillId="0" borderId="6" xfId="17" applyNumberFormat="1" applyFont="1" applyBorder="1" applyAlignment="1">
      <alignment horizontal="center" vertical="center" wrapText="1"/>
    </xf>
    <xf numFmtId="4" fontId="7" fillId="0" borderId="7" xfId="17" applyNumberFormat="1" applyFont="1" applyBorder="1" applyAlignment="1">
      <alignment horizontal="center" vertical="center" wrapText="1"/>
    </xf>
    <xf numFmtId="0" fontId="7" fillId="0" borderId="12" xfId="17" applyFont="1" applyBorder="1" applyAlignment="1">
      <alignment horizontal="center" vertical="center" wrapText="1"/>
    </xf>
    <xf numFmtId="0" fontId="6" fillId="0" borderId="8" xfId="17" applyBorder="1" applyAlignment="1">
      <alignment horizontal="left" vertical="center" wrapText="1"/>
    </xf>
    <xf numFmtId="0" fontId="6" fillId="0" borderId="6" xfId="17" applyBorder="1" applyAlignment="1">
      <alignment horizontal="left" vertical="center" wrapText="1"/>
    </xf>
    <xf numFmtId="0" fontId="6" fillId="0" borderId="7" xfId="17" applyBorder="1" applyAlignment="1">
      <alignment horizontal="left" vertical="center" wrapText="1"/>
    </xf>
    <xf numFmtId="0" fontId="7" fillId="0" borderId="18" xfId="17" applyFont="1" applyBorder="1" applyAlignment="1">
      <alignment horizontal="left" vertical="center"/>
    </xf>
    <xf numFmtId="0" fontId="6" fillId="0" borderId="5" xfId="17" applyBorder="1" applyAlignment="1">
      <alignment horizontal="left" vertical="center" wrapText="1"/>
    </xf>
    <xf numFmtId="0" fontId="6" fillId="0" borderId="4" xfId="17" applyBorder="1" applyAlignment="1">
      <alignment horizontal="left" vertical="center" wrapText="1"/>
    </xf>
    <xf numFmtId="0" fontId="6" fillId="0" borderId="16" xfId="17" applyBorder="1" applyAlignment="1">
      <alignment horizontal="left" vertical="center" wrapText="1"/>
    </xf>
    <xf numFmtId="0" fontId="7" fillId="0" borderId="4" xfId="17" applyFont="1" applyBorder="1" applyAlignment="1">
      <alignment horizontal="center" vertical="center" wrapText="1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0" fontId="7" fillId="0" borderId="17" xfId="17" applyFont="1" applyBorder="1" applyAlignment="1">
      <alignment horizontal="center" vertical="top"/>
    </xf>
    <xf numFmtId="0" fontId="7" fillId="0" borderId="16" xfId="17" applyFont="1" applyBorder="1" applyAlignment="1">
      <alignment horizontal="center" vertical="top"/>
    </xf>
    <xf numFmtId="49" fontId="7" fillId="0" borderId="18" xfId="17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 wrapText="1"/>
    </xf>
    <xf numFmtId="0" fontId="22" fillId="0" borderId="0" xfId="17" applyFont="1" applyAlignment="1">
      <alignment horizontal="center" vertical="center" wrapText="1"/>
    </xf>
    <xf numFmtId="0" fontId="19" fillId="0" borderId="0" xfId="17" applyFont="1" applyAlignment="1">
      <alignment horizontal="left" vertical="center" wrapText="1"/>
    </xf>
    <xf numFmtId="169" fontId="6" fillId="0" borderId="12" xfId="1" applyNumberFormat="1" applyFont="1" applyBorder="1" applyAlignment="1">
      <alignment horizontal="right" vertical="center" wrapText="1"/>
    </xf>
    <xf numFmtId="169" fontId="6" fillId="0" borderId="18" xfId="1" applyNumberFormat="1" applyFont="1" applyBorder="1" applyAlignment="1">
      <alignment horizontal="right" vertical="center" wrapText="1"/>
    </xf>
    <xf numFmtId="0" fontId="6" fillId="0" borderId="12" xfId="17" applyBorder="1" applyAlignment="1">
      <alignment horizontal="left" vertical="center"/>
    </xf>
    <xf numFmtId="0" fontId="6" fillId="0" borderId="13" xfId="17" applyBorder="1" applyAlignment="1">
      <alignment horizontal="left" vertical="center"/>
    </xf>
    <xf numFmtId="165" fontId="7" fillId="0" borderId="0" xfId="17" applyNumberFormat="1" applyFont="1" applyAlignment="1">
      <alignment horizontal="center" vertical="center" wrapText="1"/>
    </xf>
    <xf numFmtId="0" fontId="21" fillId="0" borderId="0" xfId="17" applyFont="1" applyAlignment="1">
      <alignment horizontal="center" vertical="center"/>
    </xf>
    <xf numFmtId="165" fontId="7" fillId="0" borderId="6" xfId="17" applyNumberFormat="1" applyFont="1" applyBorder="1" applyAlignment="1">
      <alignment horizontal="center" vertical="center" wrapText="1"/>
    </xf>
  </cellXfs>
  <cellStyles count="25">
    <cellStyle name="A_Amount" xfId="11" xr:uid="{00000000-0005-0000-0000-000000000000}"/>
    <cellStyle name="Comma" xfId="1" builtinId="3"/>
    <cellStyle name="Comma 13" xfId="21" xr:uid="{00000000-0005-0000-0000-000002000000}"/>
    <cellStyle name="Comma 2" xfId="14" xr:uid="{00000000-0005-0000-0000-000003000000}"/>
    <cellStyle name="Comma 2 2" xfId="16" xr:uid="{00000000-0005-0000-0000-000004000000}"/>
    <cellStyle name="Comma 2 2 2" xfId="18" xr:uid="{00000000-0005-0000-0000-000005000000}"/>
    <cellStyle name="Comma 3" xfId="15" xr:uid="{00000000-0005-0000-0000-000006000000}"/>
    <cellStyle name="Comma 3 2" xfId="19" xr:uid="{00000000-0005-0000-0000-000007000000}"/>
    <cellStyle name="Comma0" xfId="2" xr:uid="{00000000-0005-0000-0000-000008000000}"/>
    <cellStyle name="Currency" xfId="3" builtinId="4"/>
    <cellStyle name="Currency 2" xfId="4" xr:uid="{00000000-0005-0000-0000-00000A000000}"/>
    <cellStyle name="Currency 2 2" xfId="23" xr:uid="{00000000-0005-0000-0000-00000B000000}"/>
    <cellStyle name="Normal" xfId="0" builtinId="0"/>
    <cellStyle name="Normal 10" xfId="10" xr:uid="{00000000-0005-0000-0000-00000D000000}"/>
    <cellStyle name="Normal 13" xfId="17" xr:uid="{00000000-0005-0000-0000-00000E000000}"/>
    <cellStyle name="Normal 18" xfId="20" xr:uid="{00000000-0005-0000-0000-00000F000000}"/>
    <cellStyle name="Normal 2" xfId="5" xr:uid="{00000000-0005-0000-0000-000010000000}"/>
    <cellStyle name="Normal 2 2" xfId="12" xr:uid="{00000000-0005-0000-0000-000011000000}"/>
    <cellStyle name="Normal 2 3" xfId="13" xr:uid="{00000000-0005-0000-0000-000012000000}"/>
    <cellStyle name="Normal 4" xfId="8" xr:uid="{00000000-0005-0000-0000-000013000000}"/>
    <cellStyle name="Normal 4 2" xfId="24" xr:uid="{00000000-0005-0000-0000-000014000000}"/>
    <cellStyle name="Normal 5" xfId="22" xr:uid="{00000000-0005-0000-0000-000015000000}"/>
    <cellStyle name="OPSKRIF" xfId="6" xr:uid="{00000000-0005-0000-0000-000016000000}"/>
    <cellStyle name="or" xfId="9" xr:uid="{00000000-0005-0000-0000-000017000000}"/>
    <cellStyle name="Percent" xfId="7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ckzn.sharepoint.com/Users/POORA/AppData/Local/Microsoft/Windows/INetCache/Content.Outlook/JBWI7LRL/BOQ%20Frame%20wo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ckzn.sharepoint.com/Users/JACOS/Desktop/ILIFA/DOT%20Projects/Rehab%20Projects/P7-4/BOQ%20P7-4%20Rehab%20-Asphalt%2040mm%20Overlay%20sections%20Rev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ckzn.sharepoint.com/Users/JACOS/Desktop/Stean%20Laptop/Data/HN-%20Projects/103RT%20-%20P577/00%20Contracts/ZNT%203417-13T%20Bridges%20&amp;%20Roadworks/f)%20Payment/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ZNT 41798 Ori"/>
      <sheetName val="3900z"/>
      <sheetName val="Labour"/>
      <sheetName val="1200 (2)"/>
      <sheetName val="1300"/>
      <sheetName val="1400"/>
      <sheetName val="1500"/>
      <sheetName val="1500 CPG"/>
      <sheetName val="1600"/>
      <sheetName val="1700"/>
      <sheetName val="1700 CPG"/>
      <sheetName val="2100 (2)"/>
      <sheetName val="2200"/>
      <sheetName val="2300 (2)"/>
      <sheetName val="3100"/>
      <sheetName val="3300"/>
      <sheetName val="3400 (2)"/>
      <sheetName val="3500"/>
      <sheetName val="3600"/>
      <sheetName val="3800 (2)"/>
      <sheetName val="3900"/>
      <sheetName val="4100"/>
      <sheetName val="4200 (2)"/>
      <sheetName val="4200"/>
      <sheetName val="4800"/>
      <sheetName val="5100"/>
      <sheetName val="5200"/>
      <sheetName val="5400"/>
      <sheetName val="5500"/>
      <sheetName val="5600"/>
      <sheetName val="5700"/>
      <sheetName val="5800"/>
      <sheetName val="5900"/>
      <sheetName val="6100"/>
      <sheetName val="6200"/>
      <sheetName val="6300"/>
      <sheetName val="6400"/>
      <sheetName val="6600"/>
      <sheetName val="7100"/>
      <sheetName val="7300 (2)"/>
      <sheetName val="8100 (2)"/>
      <sheetName val="9100"/>
      <sheetName val="A"/>
      <sheetName val="Sch D"/>
      <sheetName val="D"/>
      <sheetName val="Sch F"/>
      <sheetName val="F"/>
      <sheetName val="Sch G"/>
      <sheetName val="G"/>
      <sheetName val="Summary"/>
      <sheetName val="CPG"/>
      <sheetName val="Relegated"/>
      <sheetName val="Calc sheet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ZNQ4198/436/4431/2020</v>
          </cell>
        </row>
        <row r="6">
          <cell r="C6" t="str">
            <v>PROVISION OF ROUTINE AND SAFETY MAINTENANCE ON VARIOUS ROADS WITHIN THE UNDERBERG ZONE  - HLANGANANI AREA OFFICE</v>
          </cell>
        </row>
        <row r="11">
          <cell r="C11">
            <v>20</v>
          </cell>
        </row>
        <row r="12">
          <cell r="J12" t="e">
            <v>#REF!</v>
          </cell>
        </row>
        <row r="13">
          <cell r="C13">
            <v>160</v>
          </cell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C16">
            <v>36</v>
          </cell>
          <cell r="J16" t="e">
            <v>#REF!</v>
          </cell>
        </row>
        <row r="25">
          <cell r="C25">
            <v>3.19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0.13</v>
          </cell>
        </row>
        <row r="40">
          <cell r="E40">
            <v>3.9</v>
          </cell>
        </row>
        <row r="41">
          <cell r="E41">
            <v>175</v>
          </cell>
        </row>
        <row r="42">
          <cell r="E42">
            <v>175</v>
          </cell>
        </row>
        <row r="43">
          <cell r="E43">
            <v>128</v>
          </cell>
        </row>
        <row r="44">
          <cell r="E44">
            <v>67</v>
          </cell>
        </row>
        <row r="46">
          <cell r="E46">
            <v>6.7</v>
          </cell>
        </row>
        <row r="50">
          <cell r="E50">
            <v>20000</v>
          </cell>
        </row>
        <row r="51">
          <cell r="E51">
            <v>23</v>
          </cell>
        </row>
        <row r="52">
          <cell r="E52">
            <v>60</v>
          </cell>
        </row>
        <row r="53">
          <cell r="E53">
            <v>2</v>
          </cell>
        </row>
        <row r="55">
          <cell r="E55">
            <v>2.7</v>
          </cell>
        </row>
        <row r="57">
          <cell r="E57">
            <v>5</v>
          </cell>
        </row>
        <row r="58">
          <cell r="E58">
            <v>13.080357142857142</v>
          </cell>
        </row>
        <row r="60">
          <cell r="E60">
            <v>160</v>
          </cell>
        </row>
        <row r="62">
          <cell r="E62">
            <v>24.6</v>
          </cell>
        </row>
        <row r="63">
          <cell r="E63">
            <v>40</v>
          </cell>
        </row>
      </sheetData>
      <sheetData sheetId="1"/>
      <sheetData sheetId="2"/>
      <sheetData sheetId="3"/>
      <sheetData sheetId="4"/>
      <sheetData sheetId="5">
        <row r="1">
          <cell r="H1">
            <v>4630000</v>
          </cell>
        </row>
      </sheetData>
      <sheetData sheetId="6"/>
      <sheetData sheetId="7">
        <row r="1">
          <cell r="H1">
            <v>1946500</v>
          </cell>
        </row>
      </sheetData>
      <sheetData sheetId="8"/>
      <sheetData sheetId="9"/>
      <sheetData sheetId="10">
        <row r="1">
          <cell r="H1">
            <v>543500</v>
          </cell>
        </row>
      </sheetData>
      <sheetData sheetId="11"/>
      <sheetData sheetId="12"/>
      <sheetData sheetId="13">
        <row r="1">
          <cell r="H1">
            <v>1564350</v>
          </cell>
        </row>
      </sheetData>
      <sheetData sheetId="14"/>
      <sheetData sheetId="15"/>
      <sheetData sheetId="16"/>
      <sheetData sheetId="17"/>
      <sheetData sheetId="18">
        <row r="1">
          <cell r="H1">
            <v>632495</v>
          </cell>
        </row>
      </sheetData>
      <sheetData sheetId="19"/>
      <sheetData sheetId="20"/>
      <sheetData sheetId="21"/>
      <sheetData sheetId="22"/>
      <sheetData sheetId="23"/>
      <sheetData sheetId="24">
        <row r="1">
          <cell r="H1">
            <v>17060000</v>
          </cell>
        </row>
      </sheetData>
      <sheetData sheetId="25"/>
      <sheetData sheetId="26"/>
      <sheetData sheetId="27"/>
      <sheetData sheetId="28"/>
      <sheetData sheetId="29">
        <row r="1">
          <cell r="H1">
            <v>44605</v>
          </cell>
        </row>
      </sheetData>
      <sheetData sheetId="30"/>
      <sheetData sheetId="31">
        <row r="1">
          <cell r="H1" t="e">
            <v>#VALUE!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">
          <cell r="H1">
            <v>100000</v>
          </cell>
        </row>
      </sheetData>
      <sheetData sheetId="39"/>
      <sheetData sheetId="40"/>
      <sheetData sheetId="41"/>
      <sheetData sheetId="42"/>
      <sheetData sheetId="43">
        <row r="24">
          <cell r="E24" t="e">
            <v>#REF!</v>
          </cell>
        </row>
      </sheetData>
      <sheetData sheetId="44"/>
      <sheetData sheetId="45">
        <row r="14">
          <cell r="E14">
            <v>518725</v>
          </cell>
        </row>
      </sheetData>
      <sheetData sheetId="46">
        <row r="1">
          <cell r="H1">
            <v>3558000</v>
          </cell>
        </row>
      </sheetData>
      <sheetData sheetId="47">
        <row r="14">
          <cell r="E14">
            <v>3558000</v>
          </cell>
        </row>
      </sheetData>
      <sheetData sheetId="48">
        <row r="1">
          <cell r="H1" t="e">
            <v>#REF!</v>
          </cell>
        </row>
      </sheetData>
      <sheetData sheetId="49">
        <row r="14">
          <cell r="E14" t="e">
            <v>#REF!</v>
          </cell>
        </row>
      </sheetData>
      <sheetData sheetId="50"/>
      <sheetData sheetId="51">
        <row r="32">
          <cell r="O32">
            <v>14</v>
          </cell>
        </row>
      </sheetData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1700"/>
      <sheetName val="3100"/>
      <sheetName val="3300"/>
      <sheetName val="3800"/>
      <sheetName val="3900"/>
      <sheetName val="4100"/>
      <sheetName val="48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PG"/>
      <sheetName val="Calc sheet"/>
      <sheetName val="2100"/>
      <sheetName val="2200"/>
      <sheetName val="2300"/>
      <sheetName val="4200"/>
      <sheetName val="5100"/>
      <sheetName val="5200"/>
      <sheetName val="5400"/>
      <sheetName val="5600"/>
      <sheetName val="5700"/>
      <sheetName val="5800"/>
      <sheetName val="7300"/>
      <sheetName val="Relegated"/>
      <sheetName val="BoQ"/>
      <sheetName val="Calculations"/>
      <sheetName val="6100"/>
      <sheetName val="6200"/>
      <sheetName val="6300"/>
      <sheetName val="6400"/>
      <sheetName val="5500"/>
      <sheetName val="3400"/>
      <sheetName val="3500"/>
      <sheetName val="3600"/>
      <sheetName val="4500"/>
      <sheetName val="4400"/>
    </sheetNames>
    <sheetDataSet>
      <sheetData sheetId="0" refreshError="1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ZNQ4198/17T/H/---</v>
          </cell>
        </row>
        <row r="6">
          <cell r="C6" t="str">
            <v>REHABILITATION OF MAIN ROAD P7/4 BETWEEN KM 0.0 TO KM 15.0 AND KM 36.5 TO KM 38.26</v>
          </cell>
        </row>
        <row r="11">
          <cell r="C11">
            <v>37.04</v>
          </cell>
        </row>
        <row r="12">
          <cell r="J12">
            <v>44</v>
          </cell>
        </row>
        <row r="13">
          <cell r="C13">
            <v>296.32</v>
          </cell>
          <cell r="J13">
            <v>46</v>
          </cell>
        </row>
        <row r="14">
          <cell r="J14">
            <v>48</v>
          </cell>
        </row>
        <row r="15">
          <cell r="J15">
            <v>51</v>
          </cell>
        </row>
        <row r="16">
          <cell r="C16">
            <v>18</v>
          </cell>
          <cell r="J16">
            <v>52</v>
          </cell>
        </row>
        <row r="25">
          <cell r="C25">
            <v>16.759999999999998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0.24</v>
          </cell>
        </row>
        <row r="40">
          <cell r="E40">
            <v>7.2</v>
          </cell>
        </row>
        <row r="41">
          <cell r="E41">
            <v>324</v>
          </cell>
        </row>
        <row r="42">
          <cell r="E42">
            <v>324</v>
          </cell>
        </row>
        <row r="43">
          <cell r="E43">
            <v>237</v>
          </cell>
        </row>
        <row r="44">
          <cell r="E44">
            <v>125</v>
          </cell>
        </row>
        <row r="45">
          <cell r="E45">
            <v>74.099999999999994</v>
          </cell>
        </row>
        <row r="46">
          <cell r="E46">
            <v>12.3</v>
          </cell>
        </row>
        <row r="47">
          <cell r="E47">
            <v>4.5999999999999996</v>
          </cell>
        </row>
        <row r="48">
          <cell r="E48">
            <v>47</v>
          </cell>
        </row>
        <row r="49">
          <cell r="E49">
            <v>79</v>
          </cell>
        </row>
        <row r="50">
          <cell r="E50">
            <v>37040</v>
          </cell>
        </row>
        <row r="51">
          <cell r="E51">
            <v>42</v>
          </cell>
        </row>
        <row r="52">
          <cell r="E52">
            <v>111</v>
          </cell>
        </row>
        <row r="53">
          <cell r="E53">
            <v>3.7</v>
          </cell>
        </row>
        <row r="54">
          <cell r="E54">
            <v>3.1</v>
          </cell>
        </row>
        <row r="55">
          <cell r="E55">
            <v>4.9000000000000004</v>
          </cell>
        </row>
        <row r="56">
          <cell r="E56">
            <v>7.4</v>
          </cell>
        </row>
        <row r="57">
          <cell r="E57">
            <v>9.3000000000000007</v>
          </cell>
        </row>
        <row r="58">
          <cell r="E58">
            <v>24.222571428571428</v>
          </cell>
        </row>
        <row r="59">
          <cell r="E59">
            <v>46.7</v>
          </cell>
        </row>
        <row r="60">
          <cell r="E60">
            <v>296</v>
          </cell>
        </row>
        <row r="61">
          <cell r="E61">
            <v>148</v>
          </cell>
        </row>
        <row r="62">
          <cell r="E62">
            <v>45.6</v>
          </cell>
        </row>
        <row r="63">
          <cell r="E63">
            <v>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7"/>
  <sheetViews>
    <sheetView topLeftCell="B1" zoomScale="130" zoomScaleNormal="130" workbookViewId="0">
      <selection activeCell="C11" sqref="C11"/>
    </sheetView>
  </sheetViews>
  <sheetFormatPr defaultRowHeight="12.75" x14ac:dyDescent="0.2"/>
  <cols>
    <col min="2" max="2" width="18.140625" bestFit="1" customWidth="1"/>
    <col min="3" max="3" width="43.85546875" customWidth="1"/>
  </cols>
  <sheetData>
    <row r="2" spans="2:8" ht="12" customHeight="1" x14ac:dyDescent="0.2">
      <c r="B2" s="93" t="s">
        <v>538</v>
      </c>
      <c r="C2" s="129" t="s">
        <v>9</v>
      </c>
    </row>
    <row r="3" spans="2:8" x14ac:dyDescent="0.2">
      <c r="B3" s="93" t="s">
        <v>539</v>
      </c>
      <c r="C3" s="130" t="s">
        <v>10</v>
      </c>
    </row>
    <row r="4" spans="2:8" x14ac:dyDescent="0.2">
      <c r="C4" s="93"/>
      <c r="H4" s="341"/>
    </row>
    <row r="5" spans="2:8" x14ac:dyDescent="0.2">
      <c r="B5" s="93" t="s">
        <v>653</v>
      </c>
      <c r="C5" s="130" t="s">
        <v>854</v>
      </c>
      <c r="D5" s="93"/>
      <c r="E5" s="93"/>
      <c r="F5" s="93"/>
      <c r="G5" s="93"/>
      <c r="H5" s="341"/>
    </row>
    <row r="6" spans="2:8" ht="51" x14ac:dyDescent="0.2">
      <c r="B6" s="93" t="s">
        <v>654</v>
      </c>
      <c r="C6" s="131" t="s">
        <v>855</v>
      </c>
      <c r="D6" s="93"/>
      <c r="E6" s="93"/>
      <c r="F6" s="93"/>
      <c r="G6" s="93"/>
      <c r="H6" s="341"/>
    </row>
    <row r="7" spans="2:8" x14ac:dyDescent="0.2">
      <c r="B7" s="93"/>
      <c r="C7" s="93"/>
      <c r="D7" s="93"/>
      <c r="E7" s="93"/>
      <c r="F7" s="93"/>
      <c r="G7" s="93"/>
      <c r="H7" s="341"/>
    </row>
  </sheetData>
  <mergeCells count="1">
    <mergeCell ref="H4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185"/>
  <sheetViews>
    <sheetView view="pageBreakPreview" topLeftCell="A172" zoomScale="85" zoomScaleNormal="85" zoomScaleSheetLayoutView="85" zoomScalePageLayoutView="85" workbookViewId="0">
      <selection activeCell="F76" sqref="F76"/>
    </sheetView>
  </sheetViews>
  <sheetFormatPr defaultColWidth="6.85546875" defaultRowHeight="12.75" x14ac:dyDescent="0.2"/>
  <cols>
    <col min="1" max="1" width="0.85546875" style="1" customWidth="1"/>
    <col min="2" max="2" width="13" style="76" customWidth="1"/>
    <col min="3" max="3" width="45.7109375" style="3" customWidth="1"/>
    <col min="4" max="4" width="13.7109375" style="4" customWidth="1"/>
    <col min="5" max="5" width="15.7109375" style="191" customWidth="1"/>
    <col min="6" max="6" width="15.7109375" style="242" customWidth="1"/>
    <col min="7" max="7" width="18.7109375" style="5" bestFit="1" customWidth="1"/>
    <col min="8" max="16384" width="6.85546875" style="1"/>
  </cols>
  <sheetData>
    <row r="1" spans="2:7" x14ac:dyDescent="0.2">
      <c r="B1" s="342" t="str">
        <f>Client1</f>
        <v>Province of KwaZulu-Natal</v>
      </c>
      <c r="C1" s="342"/>
      <c r="D1" s="342"/>
      <c r="E1" s="343" t="str">
        <f>"Contract No. "&amp;ContractNo</f>
        <v>Contract No. ZNB01686/00000/00/HOD/INF/22/T</v>
      </c>
      <c r="F1" s="343"/>
      <c r="G1" s="343"/>
    </row>
    <row r="2" spans="2:7" x14ac:dyDescent="0.2">
      <c r="B2" s="342" t="str">
        <f>Client2</f>
        <v>Department of Transport</v>
      </c>
      <c r="C2" s="342"/>
      <c r="D2" s="342"/>
      <c r="E2" s="343"/>
      <c r="F2" s="343"/>
      <c r="G2" s="343"/>
    </row>
    <row r="3" spans="2:7" x14ac:dyDescent="0.2">
      <c r="B3" s="345"/>
      <c r="C3" s="345"/>
      <c r="D3" s="345"/>
      <c r="E3" s="344"/>
      <c r="F3" s="344"/>
      <c r="G3" s="344"/>
    </row>
    <row r="4" spans="2:7" x14ac:dyDescent="0.2">
      <c r="B4" s="346" t="s">
        <v>8</v>
      </c>
      <c r="C4" s="347"/>
      <c r="D4" s="347"/>
      <c r="E4" s="347"/>
      <c r="F4" s="347"/>
      <c r="G4" s="353" t="str">
        <f>"CHAPTER "&amp;B10</f>
        <v>CHAPTER C1.2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</row>
    <row r="6" spans="2:7" ht="12.75" customHeight="1" x14ac:dyDescent="0.2">
      <c r="B6" s="349"/>
      <c r="C6" s="350"/>
      <c r="D6" s="350"/>
      <c r="E6" s="350"/>
      <c r="F6" s="350"/>
      <c r="G6" s="354"/>
    </row>
    <row r="7" spans="2:7" ht="7.5" customHeight="1" x14ac:dyDescent="0.2">
      <c r="B7" s="351"/>
      <c r="C7" s="352"/>
      <c r="D7" s="352"/>
      <c r="E7" s="352"/>
      <c r="F7" s="352"/>
      <c r="G7" s="355"/>
    </row>
    <row r="8" spans="2:7" s="10" customFormat="1" ht="24.95" customHeight="1" x14ac:dyDescent="0.2">
      <c r="B8" s="74" t="s">
        <v>0</v>
      </c>
      <c r="C8" s="12" t="s">
        <v>1</v>
      </c>
      <c r="D8" s="12" t="s">
        <v>2</v>
      </c>
      <c r="E8" s="193" t="s">
        <v>3</v>
      </c>
      <c r="F8" s="244" t="s">
        <v>4</v>
      </c>
      <c r="G8" s="321" t="s">
        <v>5</v>
      </c>
    </row>
    <row r="9" spans="2:7" x14ac:dyDescent="0.2">
      <c r="B9" s="51"/>
      <c r="C9" s="15"/>
      <c r="D9" s="16"/>
      <c r="E9" s="194"/>
      <c r="F9" s="235"/>
      <c r="G9" s="322" t="str">
        <f t="shared" ref="G9:G38" si="0">IF(D9="","",E9*F9)</f>
        <v/>
      </c>
    </row>
    <row r="10" spans="2:7" x14ac:dyDescent="0.2">
      <c r="B10" s="73" t="s">
        <v>18</v>
      </c>
      <c r="C10" s="21" t="s">
        <v>13</v>
      </c>
      <c r="D10" s="23"/>
      <c r="E10" s="195"/>
      <c r="F10" s="233"/>
      <c r="G10" s="322" t="str">
        <f t="shared" si="0"/>
        <v/>
      </c>
    </row>
    <row r="11" spans="2:7" x14ac:dyDescent="0.2">
      <c r="B11" s="51"/>
      <c r="C11" s="15"/>
      <c r="D11" s="23"/>
      <c r="E11" s="195"/>
      <c r="F11" s="233"/>
      <c r="G11" s="322" t="str">
        <f t="shared" si="0"/>
        <v/>
      </c>
    </row>
    <row r="12" spans="2:7" x14ac:dyDescent="0.2">
      <c r="B12" s="51" t="s">
        <v>19</v>
      </c>
      <c r="C12" s="15" t="s">
        <v>20</v>
      </c>
      <c r="D12" s="23"/>
      <c r="E12" s="195"/>
      <c r="F12" s="233"/>
      <c r="G12" s="323" t="str">
        <f t="shared" si="0"/>
        <v/>
      </c>
    </row>
    <row r="13" spans="2:7" x14ac:dyDescent="0.2">
      <c r="B13" s="51"/>
      <c r="C13" s="15"/>
      <c r="D13" s="23"/>
      <c r="E13" s="195"/>
      <c r="F13" s="276"/>
      <c r="G13" s="323" t="str">
        <f t="shared" si="0"/>
        <v/>
      </c>
    </row>
    <row r="14" spans="2:7" ht="25.5" x14ac:dyDescent="0.2">
      <c r="B14" s="51" t="s">
        <v>21</v>
      </c>
      <c r="C14" s="15" t="s">
        <v>22</v>
      </c>
      <c r="D14" s="23" t="s">
        <v>23</v>
      </c>
      <c r="E14" s="281">
        <v>12</v>
      </c>
      <c r="F14" s="280"/>
      <c r="G14" s="323">
        <f t="shared" si="0"/>
        <v>0</v>
      </c>
    </row>
    <row r="15" spans="2:7" x14ac:dyDescent="0.2">
      <c r="B15" s="51"/>
      <c r="C15" s="15"/>
      <c r="D15" s="23"/>
      <c r="E15" s="281"/>
      <c r="F15" s="280"/>
      <c r="G15" s="323" t="str">
        <f t="shared" si="0"/>
        <v/>
      </c>
    </row>
    <row r="16" spans="2:7" ht="25.5" x14ac:dyDescent="0.2">
      <c r="B16" s="51" t="s">
        <v>24</v>
      </c>
      <c r="C16" s="15" t="s">
        <v>25</v>
      </c>
      <c r="D16" s="23" t="s">
        <v>23</v>
      </c>
      <c r="E16" s="281">
        <v>12</v>
      </c>
      <c r="F16" s="280"/>
      <c r="G16" s="323">
        <f t="shared" si="0"/>
        <v>0</v>
      </c>
    </row>
    <row r="17" spans="2:7" x14ac:dyDescent="0.2">
      <c r="B17" s="51"/>
      <c r="C17" s="15"/>
      <c r="D17" s="23"/>
      <c r="E17" s="178"/>
      <c r="F17" s="276"/>
      <c r="G17" s="322" t="str">
        <f t="shared" si="0"/>
        <v/>
      </c>
    </row>
    <row r="18" spans="2:7" x14ac:dyDescent="0.2">
      <c r="B18" s="73" t="s">
        <v>14</v>
      </c>
      <c r="C18" s="21" t="s">
        <v>15</v>
      </c>
      <c r="D18" s="23"/>
      <c r="E18" s="178"/>
      <c r="F18" s="261"/>
      <c r="G18" s="322" t="str">
        <f t="shared" si="0"/>
        <v/>
      </c>
    </row>
    <row r="19" spans="2:7" x14ac:dyDescent="0.2">
      <c r="B19" s="51"/>
      <c r="C19" s="15"/>
      <c r="D19" s="23"/>
      <c r="E19" s="178"/>
      <c r="F19" s="276"/>
      <c r="G19" s="322" t="str">
        <f t="shared" si="0"/>
        <v/>
      </c>
    </row>
    <row r="20" spans="2:7" x14ac:dyDescent="0.2">
      <c r="B20" s="51" t="s">
        <v>16</v>
      </c>
      <c r="C20" s="15" t="s">
        <v>17</v>
      </c>
      <c r="D20" s="23" t="s">
        <v>11</v>
      </c>
      <c r="E20" s="178">
        <v>1</v>
      </c>
      <c r="F20" s="277"/>
      <c r="G20" s="322">
        <f t="shared" si="0"/>
        <v>0</v>
      </c>
    </row>
    <row r="21" spans="2:7" x14ac:dyDescent="0.2">
      <c r="B21" s="51"/>
      <c r="C21" s="28"/>
      <c r="D21" s="39"/>
      <c r="E21" s="178"/>
      <c r="F21" s="277"/>
      <c r="G21" s="322" t="str">
        <f t="shared" si="0"/>
        <v/>
      </c>
    </row>
    <row r="22" spans="2:7" x14ac:dyDescent="0.2">
      <c r="B22" s="51" t="s">
        <v>26</v>
      </c>
      <c r="C22" s="29" t="s">
        <v>28</v>
      </c>
      <c r="D22" s="39" t="s">
        <v>23</v>
      </c>
      <c r="E22" s="178">
        <v>12</v>
      </c>
      <c r="F22" s="278"/>
      <c r="G22" s="322">
        <f t="shared" si="0"/>
        <v>0</v>
      </c>
    </row>
    <row r="23" spans="2:7" x14ac:dyDescent="0.2">
      <c r="B23" s="51"/>
      <c r="C23" s="28"/>
      <c r="D23" s="39"/>
      <c r="E23" s="178"/>
      <c r="F23" s="277"/>
      <c r="G23" s="322" t="str">
        <f t="shared" si="0"/>
        <v/>
      </c>
    </row>
    <row r="24" spans="2:7" ht="25.5" x14ac:dyDescent="0.2">
      <c r="B24" s="51" t="s">
        <v>27</v>
      </c>
      <c r="C24" s="15" t="s">
        <v>29</v>
      </c>
      <c r="D24" s="23" t="s">
        <v>23</v>
      </c>
      <c r="E24" s="178">
        <v>12</v>
      </c>
      <c r="F24" s="261"/>
      <c r="G24" s="322">
        <f t="shared" si="0"/>
        <v>0</v>
      </c>
    </row>
    <row r="25" spans="2:7" x14ac:dyDescent="0.2">
      <c r="B25" s="51"/>
      <c r="C25" s="15"/>
      <c r="D25" s="16"/>
      <c r="E25" s="179"/>
      <c r="F25" s="279"/>
      <c r="G25" s="322" t="str">
        <f t="shared" si="0"/>
        <v/>
      </c>
    </row>
    <row r="26" spans="2:7" ht="51" x14ac:dyDescent="0.2">
      <c r="B26" s="73" t="s">
        <v>30</v>
      </c>
      <c r="C26" s="21" t="s">
        <v>31</v>
      </c>
      <c r="D26" s="16"/>
      <c r="E26" s="179"/>
      <c r="F26" s="279"/>
      <c r="G26" s="322" t="str">
        <f t="shared" si="0"/>
        <v/>
      </c>
    </row>
    <row r="27" spans="2:7" s="38" customFormat="1" x14ac:dyDescent="0.2">
      <c r="B27" s="84"/>
      <c r="C27" s="41"/>
      <c r="D27" s="16"/>
      <c r="E27" s="179"/>
      <c r="F27" s="279"/>
      <c r="G27" s="322" t="str">
        <f t="shared" si="0"/>
        <v/>
      </c>
    </row>
    <row r="28" spans="2:7" x14ac:dyDescent="0.2">
      <c r="B28" s="51" t="s">
        <v>32</v>
      </c>
      <c r="C28" s="15" t="s">
        <v>33</v>
      </c>
      <c r="D28" s="23" t="s">
        <v>34</v>
      </c>
      <c r="E28" s="178">
        <v>1</v>
      </c>
      <c r="F28" s="278"/>
      <c r="G28" s="322">
        <f t="shared" si="0"/>
        <v>0</v>
      </c>
    </row>
    <row r="29" spans="2:7" x14ac:dyDescent="0.2">
      <c r="B29" s="51"/>
      <c r="C29" s="15"/>
      <c r="D29" s="23"/>
      <c r="E29" s="178"/>
      <c r="F29" s="278"/>
      <c r="G29" s="322" t="str">
        <f t="shared" si="0"/>
        <v/>
      </c>
    </row>
    <row r="30" spans="2:7" x14ac:dyDescent="0.2">
      <c r="B30" s="51" t="s">
        <v>35</v>
      </c>
      <c r="C30" s="15" t="s">
        <v>42</v>
      </c>
      <c r="D30" s="23" t="s">
        <v>43</v>
      </c>
      <c r="E30" s="178">
        <v>3</v>
      </c>
      <c r="F30" s="276"/>
      <c r="G30" s="322">
        <f t="shared" si="0"/>
        <v>0</v>
      </c>
    </row>
    <row r="31" spans="2:7" x14ac:dyDescent="0.2">
      <c r="B31" s="51"/>
      <c r="C31" s="15"/>
      <c r="D31" s="23"/>
      <c r="E31" s="178"/>
      <c r="F31" s="276"/>
      <c r="G31" s="322" t="str">
        <f t="shared" si="0"/>
        <v/>
      </c>
    </row>
    <row r="32" spans="2:7" ht="14.25" x14ac:dyDescent="0.2">
      <c r="B32" s="51" t="s">
        <v>36</v>
      </c>
      <c r="C32" s="15" t="s">
        <v>44</v>
      </c>
      <c r="D32" s="23" t="s">
        <v>45</v>
      </c>
      <c r="E32" s="178">
        <v>100</v>
      </c>
      <c r="F32" s="261"/>
      <c r="G32" s="322">
        <f t="shared" si="0"/>
        <v>0</v>
      </c>
    </row>
    <row r="33" spans="2:7" x14ac:dyDescent="0.2">
      <c r="B33" s="51"/>
      <c r="C33" s="15"/>
      <c r="D33" s="23"/>
      <c r="E33" s="178"/>
      <c r="F33" s="261"/>
      <c r="G33" s="322" t="str">
        <f t="shared" si="0"/>
        <v/>
      </c>
    </row>
    <row r="34" spans="2:7" x14ac:dyDescent="0.2">
      <c r="B34" s="51" t="s">
        <v>37</v>
      </c>
      <c r="C34" s="15" t="s">
        <v>47</v>
      </c>
      <c r="D34" s="23" t="s">
        <v>6</v>
      </c>
      <c r="E34" s="195">
        <v>500</v>
      </c>
      <c r="F34" s="278"/>
      <c r="G34" s="322">
        <f t="shared" si="0"/>
        <v>0</v>
      </c>
    </row>
    <row r="35" spans="2:7" x14ac:dyDescent="0.2">
      <c r="B35" s="51"/>
      <c r="C35" s="15"/>
      <c r="D35" s="23"/>
      <c r="E35" s="195"/>
      <c r="F35" s="278"/>
      <c r="G35" s="322" t="str">
        <f t="shared" si="0"/>
        <v/>
      </c>
    </row>
    <row r="36" spans="2:7" ht="25.5" x14ac:dyDescent="0.2">
      <c r="B36" s="51" t="s">
        <v>38</v>
      </c>
      <c r="C36" s="15" t="s">
        <v>48</v>
      </c>
      <c r="D36" s="23" t="s">
        <v>43</v>
      </c>
      <c r="E36" s="195">
        <v>3</v>
      </c>
      <c r="F36" s="280"/>
      <c r="G36" s="322">
        <f t="shared" si="0"/>
        <v>0</v>
      </c>
    </row>
    <row r="37" spans="2:7" x14ac:dyDescent="0.2">
      <c r="B37" s="51"/>
      <c r="C37" s="15"/>
      <c r="D37" s="23"/>
      <c r="E37" s="195"/>
      <c r="F37" s="280"/>
      <c r="G37" s="322" t="str">
        <f t="shared" si="0"/>
        <v/>
      </c>
    </row>
    <row r="38" spans="2:7" ht="25.5" x14ac:dyDescent="0.2">
      <c r="B38" s="51" t="s">
        <v>39</v>
      </c>
      <c r="C38" s="15" t="s">
        <v>49</v>
      </c>
      <c r="D38" s="201" t="s">
        <v>502</v>
      </c>
      <c r="E38" s="195">
        <v>10000</v>
      </c>
      <c r="F38" s="278"/>
      <c r="G38" s="322">
        <f t="shared" si="0"/>
        <v>0</v>
      </c>
    </row>
    <row r="39" spans="2:7" x14ac:dyDescent="0.2">
      <c r="B39" s="51"/>
      <c r="C39" s="15"/>
      <c r="D39" s="201"/>
      <c r="E39" s="195"/>
      <c r="F39" s="278"/>
      <c r="G39" s="322"/>
    </row>
    <row r="40" spans="2:7" ht="25.5" x14ac:dyDescent="0.2">
      <c r="B40" s="51" t="s">
        <v>40</v>
      </c>
      <c r="C40" s="15" t="s">
        <v>50</v>
      </c>
      <c r="D40" s="23" t="s">
        <v>532</v>
      </c>
      <c r="E40" s="195">
        <v>50000</v>
      </c>
      <c r="F40" s="278">
        <v>1</v>
      </c>
      <c r="G40" s="322">
        <f>IF(D40="","",E40*F40)</f>
        <v>50000</v>
      </c>
    </row>
    <row r="41" spans="2:7" x14ac:dyDescent="0.2">
      <c r="B41" s="51"/>
      <c r="C41" s="15"/>
      <c r="D41" s="23"/>
      <c r="E41" s="195"/>
      <c r="F41" s="278"/>
      <c r="G41" s="322"/>
    </row>
    <row r="42" spans="2:7" ht="25.5" x14ac:dyDescent="0.2">
      <c r="B42" s="51" t="s">
        <v>41</v>
      </c>
      <c r="C42" s="15" t="s">
        <v>51</v>
      </c>
      <c r="D42" s="23" t="s">
        <v>54</v>
      </c>
      <c r="E42" s="195">
        <f>G40</f>
        <v>50000</v>
      </c>
      <c r="F42" s="338"/>
      <c r="G42" s="322">
        <f>IF(D42="","",E42*F42)</f>
        <v>0</v>
      </c>
    </row>
    <row r="43" spans="2:7" x14ac:dyDescent="0.2">
      <c r="B43" s="147"/>
      <c r="C43" s="15"/>
      <c r="D43" s="23"/>
      <c r="E43" s="195"/>
      <c r="F43" s="278"/>
      <c r="G43" s="322"/>
    </row>
    <row r="44" spans="2:7" x14ac:dyDescent="0.2">
      <c r="B44" s="73"/>
      <c r="C44" s="213"/>
      <c r="D44" s="39"/>
      <c r="E44" s="197"/>
      <c r="F44" s="278"/>
      <c r="G44" s="322"/>
    </row>
    <row r="45" spans="2:7" x14ac:dyDescent="0.2">
      <c r="B45" s="51"/>
      <c r="C45" s="128"/>
      <c r="D45" s="39"/>
      <c r="E45" s="197"/>
      <c r="F45" s="280"/>
      <c r="G45" s="323"/>
    </row>
    <row r="46" spans="2:7" x14ac:dyDescent="0.2">
      <c r="B46" s="51"/>
      <c r="C46" s="15"/>
      <c r="D46" s="23"/>
      <c r="E46" s="195"/>
      <c r="F46" s="280"/>
      <c r="G46" s="323"/>
    </row>
    <row r="47" spans="2:7" x14ac:dyDescent="0.2">
      <c r="B47" s="51"/>
      <c r="C47" s="15"/>
      <c r="D47" s="23"/>
      <c r="E47" s="195"/>
      <c r="F47" s="278"/>
      <c r="G47" s="322"/>
    </row>
    <row r="48" spans="2:7" x14ac:dyDescent="0.2">
      <c r="B48" s="51"/>
      <c r="C48" s="15"/>
      <c r="D48" s="23"/>
      <c r="E48" s="195"/>
      <c r="F48" s="278"/>
      <c r="G48" s="322"/>
    </row>
    <row r="49" spans="2:7" x14ac:dyDescent="0.2">
      <c r="B49" s="51"/>
      <c r="C49" s="15"/>
      <c r="D49" s="39"/>
      <c r="E49" s="195"/>
      <c r="F49" s="278"/>
      <c r="G49" s="322"/>
    </row>
    <row r="50" spans="2:7" x14ac:dyDescent="0.2">
      <c r="B50" s="51"/>
      <c r="C50" s="15"/>
      <c r="D50" s="23"/>
      <c r="E50" s="195"/>
      <c r="F50" s="278"/>
      <c r="G50" s="322"/>
    </row>
    <row r="51" spans="2:7" x14ac:dyDescent="0.2">
      <c r="B51" s="51"/>
      <c r="C51" s="15"/>
      <c r="D51" s="23"/>
      <c r="E51" s="195"/>
      <c r="F51" s="278"/>
      <c r="G51" s="322"/>
    </row>
    <row r="52" spans="2:7" x14ac:dyDescent="0.2">
      <c r="B52" s="51"/>
      <c r="C52" s="15"/>
      <c r="D52" s="23"/>
      <c r="E52" s="195"/>
      <c r="F52" s="278"/>
      <c r="G52" s="322" t="str">
        <f>IF(D52="","",E52*F52)</f>
        <v/>
      </c>
    </row>
    <row r="53" spans="2:7" s="31" customFormat="1" ht="20.100000000000001" customHeight="1" x14ac:dyDescent="0.2">
      <c r="B53" s="80" t="str">
        <f>B10</f>
        <v>C1.2</v>
      </c>
      <c r="C53" s="32" t="s">
        <v>12</v>
      </c>
      <c r="D53" s="33"/>
      <c r="E53" s="196"/>
      <c r="F53" s="248"/>
      <c r="G53" s="320">
        <f>SUM(G9:G52)</f>
        <v>50000</v>
      </c>
    </row>
    <row r="54" spans="2:7" x14ac:dyDescent="0.2">
      <c r="B54" s="342" t="str">
        <f>Client1</f>
        <v>Province of KwaZulu-Natal</v>
      </c>
      <c r="C54" s="342"/>
      <c r="D54" s="342"/>
      <c r="E54" s="343" t="str">
        <f>"Contract No. "&amp;ContractNo</f>
        <v>Contract No. ZNB01686/00000/00/HOD/INF/22/T</v>
      </c>
      <c r="F54" s="343"/>
      <c r="G54" s="343"/>
    </row>
    <row r="55" spans="2:7" x14ac:dyDescent="0.2">
      <c r="B55" s="342" t="str">
        <f>Client2</f>
        <v>Department of Transport</v>
      </c>
      <c r="C55" s="342"/>
      <c r="D55" s="342"/>
      <c r="E55" s="343"/>
      <c r="F55" s="343"/>
      <c r="G55" s="343"/>
    </row>
    <row r="56" spans="2:7" x14ac:dyDescent="0.2">
      <c r="B56" s="345"/>
      <c r="C56" s="345"/>
      <c r="D56" s="345"/>
      <c r="E56" s="344"/>
      <c r="F56" s="344"/>
      <c r="G56" s="344"/>
    </row>
    <row r="57" spans="2:7" x14ac:dyDescent="0.2">
      <c r="B57" s="346" t="s">
        <v>8</v>
      </c>
      <c r="C57" s="347"/>
      <c r="D57" s="347"/>
      <c r="E57" s="347"/>
      <c r="F57" s="347"/>
      <c r="G57" s="348" t="str">
        <f>G4</f>
        <v>CHAPTER C1.2</v>
      </c>
    </row>
    <row r="58" spans="2:7" x14ac:dyDescent="0.2">
      <c r="B58" s="349" t="str">
        <f>ContractDescription</f>
        <v>THE UPGRADE OF P130 FROM GRAVEL TO BLACKTOP FROM KM 15.00 TO KM 18.00 IN THE UMGUNGUNDLOVU DISTRICT UNDER THE PIETERMARITZBURG REGION</v>
      </c>
      <c r="C58" s="350"/>
      <c r="D58" s="350"/>
      <c r="E58" s="350"/>
      <c r="F58" s="350"/>
      <c r="G58" s="343"/>
    </row>
    <row r="59" spans="2:7" x14ac:dyDescent="0.2">
      <c r="B59" s="349"/>
      <c r="C59" s="350"/>
      <c r="D59" s="350"/>
      <c r="E59" s="350"/>
      <c r="F59" s="350"/>
      <c r="G59" s="343"/>
    </row>
    <row r="60" spans="2:7" x14ac:dyDescent="0.2">
      <c r="B60" s="351"/>
      <c r="C60" s="352"/>
      <c r="D60" s="352"/>
      <c r="E60" s="352"/>
      <c r="F60" s="352"/>
      <c r="G60" s="344"/>
    </row>
    <row r="61" spans="2:7" s="10" customFormat="1" ht="24.95" customHeight="1" x14ac:dyDescent="0.2">
      <c r="B61" s="74" t="s">
        <v>0</v>
      </c>
      <c r="C61" s="12" t="s">
        <v>1</v>
      </c>
      <c r="D61" s="12" t="s">
        <v>2</v>
      </c>
      <c r="E61" s="193" t="s">
        <v>3</v>
      </c>
      <c r="F61" s="244" t="s">
        <v>4</v>
      </c>
      <c r="G61" s="321" t="s">
        <v>5</v>
      </c>
    </row>
    <row r="62" spans="2:7" s="31" customFormat="1" ht="20.100000000000001" customHeight="1" x14ac:dyDescent="0.2">
      <c r="B62" s="80" t="s">
        <v>18</v>
      </c>
      <c r="C62" s="32" t="s">
        <v>55</v>
      </c>
      <c r="D62" s="33"/>
      <c r="E62" s="196"/>
      <c r="F62" s="248"/>
      <c r="G62" s="320">
        <f>G53</f>
        <v>50000</v>
      </c>
    </row>
    <row r="63" spans="2:7" x14ac:dyDescent="0.2">
      <c r="B63" s="75"/>
      <c r="C63" s="15"/>
      <c r="D63" s="23"/>
      <c r="E63" s="195"/>
      <c r="F63" s="234"/>
      <c r="G63" s="322" t="str">
        <f t="shared" ref="G63:G85" si="1">IF(D63="","",E63*F63)</f>
        <v/>
      </c>
    </row>
    <row r="64" spans="2:7" x14ac:dyDescent="0.2">
      <c r="B64" s="73" t="s">
        <v>56</v>
      </c>
      <c r="C64" s="21" t="s">
        <v>57</v>
      </c>
      <c r="D64" s="23"/>
      <c r="E64" s="195"/>
      <c r="F64" s="234"/>
      <c r="G64" s="322" t="str">
        <f t="shared" si="1"/>
        <v/>
      </c>
    </row>
    <row r="65" spans="2:7" x14ac:dyDescent="0.2">
      <c r="B65" s="51"/>
      <c r="C65" s="15"/>
      <c r="D65" s="23"/>
      <c r="E65" s="195"/>
      <c r="F65" s="234"/>
      <c r="G65" s="322" t="str">
        <f t="shared" si="1"/>
        <v/>
      </c>
    </row>
    <row r="66" spans="2:7" x14ac:dyDescent="0.2">
      <c r="B66" s="51" t="s">
        <v>58</v>
      </c>
      <c r="C66" s="15" t="s">
        <v>59</v>
      </c>
      <c r="D66" s="23" t="s">
        <v>11</v>
      </c>
      <c r="E66" s="195">
        <v>1</v>
      </c>
      <c r="F66" s="234"/>
      <c r="G66" s="322">
        <f t="shared" si="1"/>
        <v>0</v>
      </c>
    </row>
    <row r="67" spans="2:7" x14ac:dyDescent="0.2">
      <c r="B67" s="51"/>
      <c r="C67" s="15"/>
      <c r="D67" s="23"/>
      <c r="E67" s="195"/>
      <c r="F67" s="234"/>
      <c r="G67" s="322" t="str">
        <f t="shared" si="1"/>
        <v/>
      </c>
    </row>
    <row r="68" spans="2:7" x14ac:dyDescent="0.2">
      <c r="B68" s="51" t="s">
        <v>60</v>
      </c>
      <c r="C68" s="15" t="s">
        <v>61</v>
      </c>
      <c r="D68" s="23" t="s">
        <v>23</v>
      </c>
      <c r="E68" s="195">
        <v>12</v>
      </c>
      <c r="F68" s="234"/>
      <c r="G68" s="322">
        <f t="shared" si="1"/>
        <v>0</v>
      </c>
    </row>
    <row r="69" spans="2:7" x14ac:dyDescent="0.2">
      <c r="B69" s="51"/>
      <c r="C69" s="15"/>
      <c r="D69" s="23"/>
      <c r="E69" s="195"/>
      <c r="F69" s="234"/>
      <c r="G69" s="322" t="str">
        <f t="shared" si="1"/>
        <v/>
      </c>
    </row>
    <row r="70" spans="2:7" x14ac:dyDescent="0.2">
      <c r="B70" s="73" t="s">
        <v>62</v>
      </c>
      <c r="C70" s="21" t="s">
        <v>63</v>
      </c>
      <c r="D70" s="23"/>
      <c r="E70" s="195"/>
      <c r="F70" s="234"/>
      <c r="G70" s="322" t="str">
        <f t="shared" si="1"/>
        <v/>
      </c>
    </row>
    <row r="71" spans="2:7" x14ac:dyDescent="0.2">
      <c r="B71" s="51"/>
      <c r="C71" s="15"/>
      <c r="D71" s="23"/>
      <c r="E71" s="195"/>
      <c r="F71" s="234"/>
      <c r="G71" s="322" t="str">
        <f t="shared" si="1"/>
        <v/>
      </c>
    </row>
    <row r="72" spans="2:7" x14ac:dyDescent="0.2">
      <c r="B72" s="51" t="s">
        <v>64</v>
      </c>
      <c r="C72" s="15" t="s">
        <v>67</v>
      </c>
      <c r="D72" s="23" t="s">
        <v>70</v>
      </c>
      <c r="E72" s="195">
        <v>10</v>
      </c>
      <c r="F72" s="236"/>
      <c r="G72" s="322">
        <f t="shared" si="1"/>
        <v>0</v>
      </c>
    </row>
    <row r="73" spans="2:7" x14ac:dyDescent="0.2">
      <c r="B73" s="51"/>
      <c r="C73" s="15"/>
      <c r="D73" s="23"/>
      <c r="E73" s="195"/>
      <c r="F73" s="234"/>
      <c r="G73" s="322" t="str">
        <f t="shared" si="1"/>
        <v/>
      </c>
    </row>
    <row r="74" spans="2:7" x14ac:dyDescent="0.2">
      <c r="B74" s="51" t="s">
        <v>65</v>
      </c>
      <c r="C74" s="15" t="s">
        <v>68</v>
      </c>
      <c r="D74" s="23" t="s">
        <v>532</v>
      </c>
      <c r="E74" s="195">
        <v>100000</v>
      </c>
      <c r="F74" s="234">
        <v>1</v>
      </c>
      <c r="G74" s="322">
        <f t="shared" si="1"/>
        <v>100000</v>
      </c>
    </row>
    <row r="75" spans="2:7" x14ac:dyDescent="0.2">
      <c r="B75" s="51"/>
      <c r="C75" s="15"/>
      <c r="D75" s="23"/>
      <c r="E75" s="195"/>
      <c r="F75" s="234"/>
      <c r="G75" s="322" t="str">
        <f t="shared" si="1"/>
        <v/>
      </c>
    </row>
    <row r="76" spans="2:7" ht="25.5" x14ac:dyDescent="0.2">
      <c r="B76" s="51" t="s">
        <v>66</v>
      </c>
      <c r="C76" s="15" t="s">
        <v>69</v>
      </c>
      <c r="D76" s="23" t="s">
        <v>54</v>
      </c>
      <c r="E76" s="195">
        <f>G74</f>
        <v>100000</v>
      </c>
      <c r="F76" s="198"/>
      <c r="G76" s="322">
        <f t="shared" si="1"/>
        <v>0</v>
      </c>
    </row>
    <row r="77" spans="2:7" x14ac:dyDescent="0.2">
      <c r="B77" s="51"/>
      <c r="C77" s="15"/>
      <c r="D77" s="23"/>
      <c r="E77" s="195"/>
      <c r="F77" s="234"/>
      <c r="G77" s="322" t="str">
        <f t="shared" si="1"/>
        <v/>
      </c>
    </row>
    <row r="78" spans="2:7" x14ac:dyDescent="0.2">
      <c r="B78" s="51"/>
      <c r="C78" s="15"/>
      <c r="D78" s="23"/>
      <c r="E78" s="195"/>
      <c r="F78" s="234"/>
      <c r="G78" s="322" t="str">
        <f t="shared" si="1"/>
        <v/>
      </c>
    </row>
    <row r="79" spans="2:7" x14ac:dyDescent="0.2">
      <c r="B79" s="73" t="s">
        <v>71</v>
      </c>
      <c r="C79" s="21" t="s">
        <v>72</v>
      </c>
      <c r="D79" s="23"/>
      <c r="E79" s="195"/>
      <c r="F79" s="234"/>
      <c r="G79" s="322" t="str">
        <f t="shared" si="1"/>
        <v/>
      </c>
    </row>
    <row r="80" spans="2:7" x14ac:dyDescent="0.2">
      <c r="B80" s="51"/>
      <c r="C80" s="15"/>
      <c r="D80" s="23"/>
      <c r="E80" s="195"/>
      <c r="F80" s="234"/>
      <c r="G80" s="322" t="str">
        <f t="shared" si="1"/>
        <v/>
      </c>
    </row>
    <row r="81" spans="2:7" x14ac:dyDescent="0.2">
      <c r="B81" s="51" t="s">
        <v>73</v>
      </c>
      <c r="C81" s="15" t="s">
        <v>74</v>
      </c>
      <c r="D81" s="23"/>
      <c r="E81" s="195"/>
      <c r="F81" s="236"/>
      <c r="G81" s="323" t="str">
        <f t="shared" si="1"/>
        <v/>
      </c>
    </row>
    <row r="82" spans="2:7" x14ac:dyDescent="0.2">
      <c r="B82" s="51"/>
      <c r="C82" s="15"/>
      <c r="D82" s="23"/>
      <c r="E82" s="195"/>
      <c r="F82" s="236"/>
      <c r="G82" s="323" t="str">
        <f t="shared" si="1"/>
        <v/>
      </c>
    </row>
    <row r="83" spans="2:7" x14ac:dyDescent="0.2">
      <c r="B83" s="51" t="s">
        <v>75</v>
      </c>
      <c r="C83" s="15" t="s">
        <v>76</v>
      </c>
      <c r="D83" s="23" t="s">
        <v>318</v>
      </c>
      <c r="E83" s="195">
        <v>40</v>
      </c>
      <c r="F83" s="236"/>
      <c r="G83" s="323">
        <f t="shared" si="1"/>
        <v>0</v>
      </c>
    </row>
    <row r="84" spans="2:7" x14ac:dyDescent="0.2">
      <c r="B84" s="51"/>
      <c r="C84" s="15"/>
      <c r="D84" s="23"/>
      <c r="E84" s="195"/>
      <c r="F84" s="236"/>
      <c r="G84" s="323" t="str">
        <f t="shared" si="1"/>
        <v/>
      </c>
    </row>
    <row r="85" spans="2:7" x14ac:dyDescent="0.2">
      <c r="B85" s="51" t="s">
        <v>77</v>
      </c>
      <c r="C85" s="15" t="s">
        <v>82</v>
      </c>
      <c r="D85" s="23" t="s">
        <v>318</v>
      </c>
      <c r="E85" s="195">
        <v>30</v>
      </c>
      <c r="F85" s="236"/>
      <c r="G85" s="323">
        <f t="shared" si="1"/>
        <v>0</v>
      </c>
    </row>
    <row r="86" spans="2:7" x14ac:dyDescent="0.2">
      <c r="B86" s="51"/>
      <c r="C86" s="15"/>
      <c r="D86" s="23"/>
      <c r="E86" s="195"/>
      <c r="F86" s="236"/>
      <c r="G86" s="323" t="str">
        <f t="shared" ref="G86:G111" si="2">IF(D86="","",E86*F86)</f>
        <v/>
      </c>
    </row>
    <row r="87" spans="2:7" x14ac:dyDescent="0.2">
      <c r="B87" s="51" t="s">
        <v>78</v>
      </c>
      <c r="C87" s="15" t="s">
        <v>83</v>
      </c>
      <c r="D87" s="23" t="s">
        <v>318</v>
      </c>
      <c r="E87" s="195">
        <v>10</v>
      </c>
      <c r="F87" s="236"/>
      <c r="G87" s="323">
        <f t="shared" si="2"/>
        <v>0</v>
      </c>
    </row>
    <row r="88" spans="2:7" x14ac:dyDescent="0.2">
      <c r="B88" s="51"/>
      <c r="C88" s="15"/>
      <c r="D88" s="23"/>
      <c r="E88" s="195"/>
      <c r="F88" s="236"/>
      <c r="G88" s="323" t="str">
        <f t="shared" si="2"/>
        <v/>
      </c>
    </row>
    <row r="89" spans="2:7" x14ac:dyDescent="0.2">
      <c r="B89" s="51" t="s">
        <v>79</v>
      </c>
      <c r="C89" s="15" t="s">
        <v>84</v>
      </c>
      <c r="D89" s="23" t="s">
        <v>318</v>
      </c>
      <c r="E89" s="195">
        <v>10</v>
      </c>
      <c r="F89" s="236"/>
      <c r="G89" s="323">
        <f t="shared" si="2"/>
        <v>0</v>
      </c>
    </row>
    <row r="90" spans="2:7" x14ac:dyDescent="0.2">
      <c r="B90" s="51"/>
      <c r="C90" s="15"/>
      <c r="D90" s="23"/>
      <c r="E90" s="195"/>
      <c r="F90" s="234"/>
      <c r="G90" s="322" t="str">
        <f t="shared" si="2"/>
        <v/>
      </c>
    </row>
    <row r="91" spans="2:7" x14ac:dyDescent="0.2">
      <c r="B91" s="51" t="s">
        <v>80</v>
      </c>
      <c r="C91" s="15" t="s">
        <v>85</v>
      </c>
      <c r="D91" s="23" t="s">
        <v>318</v>
      </c>
      <c r="E91" s="195">
        <v>10</v>
      </c>
      <c r="F91" s="234"/>
      <c r="G91" s="322">
        <f t="shared" si="2"/>
        <v>0</v>
      </c>
    </row>
    <row r="92" spans="2:7" x14ac:dyDescent="0.2">
      <c r="B92" s="51"/>
      <c r="C92" s="15"/>
      <c r="D92" s="23"/>
      <c r="E92" s="195"/>
      <c r="F92" s="234"/>
      <c r="G92" s="322" t="str">
        <f t="shared" si="2"/>
        <v/>
      </c>
    </row>
    <row r="93" spans="2:7" x14ac:dyDescent="0.2">
      <c r="B93" s="51" t="s">
        <v>81</v>
      </c>
      <c r="C93" s="15" t="s">
        <v>86</v>
      </c>
      <c r="D93" s="23" t="s">
        <v>318</v>
      </c>
      <c r="E93" s="195">
        <v>30</v>
      </c>
      <c r="F93" s="234"/>
      <c r="G93" s="322">
        <f t="shared" si="2"/>
        <v>0</v>
      </c>
    </row>
    <row r="94" spans="2:7" x14ac:dyDescent="0.2">
      <c r="B94" s="51"/>
      <c r="C94" s="15"/>
      <c r="D94" s="23"/>
      <c r="E94" s="195"/>
      <c r="F94" s="234"/>
      <c r="G94" s="322" t="str">
        <f t="shared" si="2"/>
        <v/>
      </c>
    </row>
    <row r="95" spans="2:7" x14ac:dyDescent="0.2">
      <c r="B95" s="51" t="s">
        <v>87</v>
      </c>
      <c r="C95" s="15" t="s">
        <v>786</v>
      </c>
      <c r="D95" s="23"/>
      <c r="E95" s="195"/>
      <c r="F95" s="234"/>
      <c r="G95" s="322" t="str">
        <f t="shared" si="2"/>
        <v/>
      </c>
    </row>
    <row r="96" spans="2:7" x14ac:dyDescent="0.2">
      <c r="B96" s="51"/>
      <c r="C96" s="15"/>
      <c r="D96" s="23"/>
      <c r="E96" s="195"/>
      <c r="F96" s="234"/>
      <c r="G96" s="322" t="str">
        <f t="shared" si="2"/>
        <v/>
      </c>
    </row>
    <row r="97" spans="2:7" x14ac:dyDescent="0.2">
      <c r="B97" s="51" t="s">
        <v>75</v>
      </c>
      <c r="C97" s="15" t="s">
        <v>88</v>
      </c>
      <c r="D97" s="23" t="s">
        <v>318</v>
      </c>
      <c r="E97" s="195">
        <v>15</v>
      </c>
      <c r="F97" s="234"/>
      <c r="G97" s="322">
        <f t="shared" si="2"/>
        <v>0</v>
      </c>
    </row>
    <row r="98" spans="2:7" x14ac:dyDescent="0.2">
      <c r="B98" s="51"/>
      <c r="C98" s="15"/>
      <c r="D98" s="23"/>
      <c r="E98" s="195"/>
      <c r="F98" s="234"/>
      <c r="G98" s="322" t="str">
        <f t="shared" si="2"/>
        <v/>
      </c>
    </row>
    <row r="99" spans="2:7" x14ac:dyDescent="0.2">
      <c r="B99" s="51" t="s">
        <v>77</v>
      </c>
      <c r="C99" s="15" t="s">
        <v>89</v>
      </c>
      <c r="D99" s="23" t="s">
        <v>318</v>
      </c>
      <c r="E99" s="195">
        <v>15</v>
      </c>
      <c r="F99" s="234"/>
      <c r="G99" s="322">
        <f t="shared" si="2"/>
        <v>0</v>
      </c>
    </row>
    <row r="100" spans="2:7" x14ac:dyDescent="0.2">
      <c r="B100" s="51"/>
      <c r="C100" s="15"/>
      <c r="D100" s="23"/>
      <c r="E100" s="195"/>
      <c r="F100" s="234"/>
      <c r="G100" s="322" t="str">
        <f t="shared" si="2"/>
        <v/>
      </c>
    </row>
    <row r="101" spans="2:7" x14ac:dyDescent="0.2">
      <c r="B101" s="51" t="s">
        <v>78</v>
      </c>
      <c r="C101" s="15" t="s">
        <v>90</v>
      </c>
      <c r="D101" s="23" t="s">
        <v>318</v>
      </c>
      <c r="E101" s="195">
        <v>15</v>
      </c>
      <c r="F101" s="234"/>
      <c r="G101" s="322">
        <f t="shared" si="2"/>
        <v>0</v>
      </c>
    </row>
    <row r="102" spans="2:7" x14ac:dyDescent="0.2">
      <c r="B102" s="51"/>
      <c r="C102" s="15"/>
      <c r="D102" s="23"/>
      <c r="E102" s="195"/>
      <c r="F102" s="234"/>
      <c r="G102" s="322" t="str">
        <f t="shared" si="2"/>
        <v/>
      </c>
    </row>
    <row r="103" spans="2:7" x14ac:dyDescent="0.2">
      <c r="B103" s="51" t="s">
        <v>79</v>
      </c>
      <c r="C103" s="15" t="s">
        <v>767</v>
      </c>
      <c r="D103" s="23" t="s">
        <v>318</v>
      </c>
      <c r="E103" s="195">
        <v>15</v>
      </c>
      <c r="F103" s="234"/>
      <c r="G103" s="322">
        <f t="shared" si="2"/>
        <v>0</v>
      </c>
    </row>
    <row r="104" spans="2:7" x14ac:dyDescent="0.2">
      <c r="B104" s="51"/>
      <c r="C104" s="15"/>
      <c r="D104" s="23"/>
      <c r="E104" s="195"/>
      <c r="F104" s="234"/>
      <c r="G104" s="322" t="str">
        <f t="shared" si="2"/>
        <v/>
      </c>
    </row>
    <row r="105" spans="2:7" x14ac:dyDescent="0.2">
      <c r="B105" s="51" t="s">
        <v>80</v>
      </c>
      <c r="C105" s="15" t="s">
        <v>768</v>
      </c>
      <c r="D105" s="23" t="s">
        <v>318</v>
      </c>
      <c r="E105" s="195">
        <v>10</v>
      </c>
      <c r="F105" s="234"/>
      <c r="G105" s="322">
        <f t="shared" si="2"/>
        <v>0</v>
      </c>
    </row>
    <row r="106" spans="2:7" x14ac:dyDescent="0.2">
      <c r="B106" s="51"/>
      <c r="C106" s="15"/>
      <c r="D106" s="23"/>
      <c r="E106" s="195"/>
      <c r="F106" s="234"/>
      <c r="G106" s="322" t="str">
        <f t="shared" si="2"/>
        <v/>
      </c>
    </row>
    <row r="107" spans="2:7" x14ac:dyDescent="0.2">
      <c r="B107" s="51" t="s">
        <v>769</v>
      </c>
      <c r="C107" s="15" t="s">
        <v>91</v>
      </c>
      <c r="D107" s="23" t="s">
        <v>318</v>
      </c>
      <c r="E107" s="195">
        <v>15</v>
      </c>
      <c r="F107" s="234"/>
      <c r="G107" s="322">
        <f t="shared" ref="G107" si="3">IF(D107="","",E107*F107)</f>
        <v>0</v>
      </c>
    </row>
    <row r="108" spans="2:7" x14ac:dyDescent="0.2">
      <c r="B108" s="51"/>
      <c r="C108" s="15"/>
      <c r="D108" s="23"/>
      <c r="E108" s="195"/>
      <c r="F108" s="234"/>
      <c r="G108" s="322"/>
    </row>
    <row r="109" spans="2:7" x14ac:dyDescent="0.2">
      <c r="B109" s="51" t="s">
        <v>373</v>
      </c>
      <c r="C109" s="15" t="s">
        <v>764</v>
      </c>
      <c r="D109" s="23" t="s">
        <v>318</v>
      </c>
      <c r="E109" s="195">
        <v>50</v>
      </c>
      <c r="F109" s="234"/>
      <c r="G109" s="322">
        <f t="shared" si="2"/>
        <v>0</v>
      </c>
    </row>
    <row r="110" spans="2:7" x14ac:dyDescent="0.2">
      <c r="B110" s="51"/>
      <c r="C110" s="15"/>
      <c r="D110" s="23"/>
      <c r="E110" s="195"/>
      <c r="F110" s="234"/>
      <c r="G110" s="322" t="str">
        <f t="shared" si="2"/>
        <v/>
      </c>
    </row>
    <row r="111" spans="2:7" x14ac:dyDescent="0.2">
      <c r="B111" s="51" t="s">
        <v>92</v>
      </c>
      <c r="C111" s="15" t="s">
        <v>692</v>
      </c>
      <c r="D111" s="23" t="s">
        <v>318</v>
      </c>
      <c r="E111" s="195">
        <v>20</v>
      </c>
      <c r="F111" s="234"/>
      <c r="G111" s="322">
        <f t="shared" si="2"/>
        <v>0</v>
      </c>
    </row>
    <row r="112" spans="2:7" x14ac:dyDescent="0.2">
      <c r="B112" s="51"/>
      <c r="C112" s="15"/>
      <c r="D112" s="23"/>
      <c r="E112" s="195"/>
      <c r="F112" s="234"/>
      <c r="G112" s="322"/>
    </row>
    <row r="113" spans="2:7" x14ac:dyDescent="0.2">
      <c r="B113" s="51"/>
      <c r="C113" s="15"/>
      <c r="D113" s="23"/>
      <c r="E113" s="195"/>
      <c r="F113" s="234"/>
      <c r="G113" s="322" t="str">
        <f>IF(D113="","",E113*F113)</f>
        <v/>
      </c>
    </row>
    <row r="114" spans="2:7" s="31" customFormat="1" ht="20.100000000000001" customHeight="1" x14ac:dyDescent="0.2">
      <c r="B114" s="80" t="str">
        <f>B53</f>
        <v>C1.2</v>
      </c>
      <c r="C114" s="32" t="s">
        <v>12</v>
      </c>
      <c r="D114" s="33"/>
      <c r="E114" s="196"/>
      <c r="F114" s="248"/>
      <c r="G114" s="320">
        <f>SUM(G62:G113)</f>
        <v>150000</v>
      </c>
    </row>
    <row r="115" spans="2:7" x14ac:dyDescent="0.2">
      <c r="B115" s="342" t="str">
        <f>Client1</f>
        <v>Province of KwaZulu-Natal</v>
      </c>
      <c r="C115" s="342"/>
      <c r="D115" s="342"/>
      <c r="E115" s="343" t="str">
        <f>"Contract No. "&amp;ContractNo</f>
        <v>Contract No. ZNB01686/00000/00/HOD/INF/22/T</v>
      </c>
      <c r="F115" s="343"/>
      <c r="G115" s="343"/>
    </row>
    <row r="116" spans="2:7" x14ac:dyDescent="0.2">
      <c r="B116" s="342" t="str">
        <f>Client2</f>
        <v>Department of Transport</v>
      </c>
      <c r="C116" s="342"/>
      <c r="D116" s="342"/>
      <c r="E116" s="343"/>
      <c r="F116" s="343"/>
      <c r="G116" s="343"/>
    </row>
    <row r="117" spans="2:7" x14ac:dyDescent="0.2">
      <c r="B117" s="345"/>
      <c r="C117" s="345"/>
      <c r="D117" s="345"/>
      <c r="E117" s="344"/>
      <c r="F117" s="344"/>
      <c r="G117" s="344"/>
    </row>
    <row r="118" spans="2:7" x14ac:dyDescent="0.2">
      <c r="B118" s="346" t="s">
        <v>8</v>
      </c>
      <c r="C118" s="347"/>
      <c r="D118" s="347"/>
      <c r="E118" s="347"/>
      <c r="F118" s="347"/>
      <c r="G118" s="348" t="str">
        <f>G57</f>
        <v>CHAPTER C1.2</v>
      </c>
    </row>
    <row r="119" spans="2:7" x14ac:dyDescent="0.2">
      <c r="B119" s="349" t="str">
        <f>ContractDescription</f>
        <v>THE UPGRADE OF P130 FROM GRAVEL TO BLACKTOP FROM KM 15.00 TO KM 18.00 IN THE UMGUNGUNDLOVU DISTRICT UNDER THE PIETERMARITZBURG REGION</v>
      </c>
      <c r="C119" s="350"/>
      <c r="D119" s="350"/>
      <c r="E119" s="350"/>
      <c r="F119" s="350"/>
      <c r="G119" s="343"/>
    </row>
    <row r="120" spans="2:7" x14ac:dyDescent="0.2">
      <c r="B120" s="349"/>
      <c r="C120" s="350"/>
      <c r="D120" s="350"/>
      <c r="E120" s="350"/>
      <c r="F120" s="350"/>
      <c r="G120" s="343"/>
    </row>
    <row r="121" spans="2:7" x14ac:dyDescent="0.2">
      <c r="B121" s="351"/>
      <c r="C121" s="352"/>
      <c r="D121" s="352"/>
      <c r="E121" s="352"/>
      <c r="F121" s="352"/>
      <c r="G121" s="344"/>
    </row>
    <row r="122" spans="2:7" s="10" customFormat="1" ht="24.95" customHeight="1" x14ac:dyDescent="0.2">
      <c r="B122" s="74" t="s">
        <v>0</v>
      </c>
      <c r="C122" s="12" t="s">
        <v>1</v>
      </c>
      <c r="D122" s="12" t="s">
        <v>2</v>
      </c>
      <c r="E122" s="193" t="s">
        <v>3</v>
      </c>
      <c r="F122" s="244" t="s">
        <v>4</v>
      </c>
      <c r="G122" s="321" t="s">
        <v>5</v>
      </c>
    </row>
    <row r="123" spans="2:7" s="31" customFormat="1" ht="20.100000000000001" customHeight="1" x14ac:dyDescent="0.2">
      <c r="B123" s="80" t="s">
        <v>18</v>
      </c>
      <c r="C123" s="32" t="s">
        <v>55</v>
      </c>
      <c r="D123" s="33"/>
      <c r="E123" s="196"/>
      <c r="F123" s="248"/>
      <c r="G123" s="320">
        <f>G114</f>
        <v>150000</v>
      </c>
    </row>
    <row r="124" spans="2:7" x14ac:dyDescent="0.2">
      <c r="B124" s="51" t="s">
        <v>371</v>
      </c>
      <c r="C124" s="15" t="s">
        <v>693</v>
      </c>
      <c r="D124" s="23" t="s">
        <v>318</v>
      </c>
      <c r="E124" s="195">
        <v>50</v>
      </c>
      <c r="F124" s="236"/>
      <c r="G124" s="323">
        <f>IF(D124="","",E124*F124)</f>
        <v>0</v>
      </c>
    </row>
    <row r="125" spans="2:7" ht="14.25" customHeight="1" x14ac:dyDescent="0.2">
      <c r="B125" s="75"/>
      <c r="C125" s="15"/>
      <c r="D125" s="23"/>
      <c r="E125" s="195"/>
      <c r="F125" s="236"/>
      <c r="G125" s="323"/>
    </row>
    <row r="126" spans="2:7" x14ac:dyDescent="0.2">
      <c r="B126" s="51" t="s">
        <v>765</v>
      </c>
      <c r="C126" s="15" t="s">
        <v>766</v>
      </c>
      <c r="D126" s="23" t="s">
        <v>318</v>
      </c>
      <c r="E126" s="195">
        <v>20</v>
      </c>
      <c r="F126" s="236"/>
      <c r="G126" s="323">
        <f>IF(D126="","",E126*F126)</f>
        <v>0</v>
      </c>
    </row>
    <row r="127" spans="2:7" x14ac:dyDescent="0.2">
      <c r="B127" s="51"/>
      <c r="C127" s="15"/>
      <c r="D127" s="23"/>
      <c r="E127" s="195"/>
      <c r="F127" s="236"/>
      <c r="G127" s="323"/>
    </row>
    <row r="128" spans="2:7" x14ac:dyDescent="0.2">
      <c r="B128" s="51" t="s">
        <v>372</v>
      </c>
      <c r="C128" s="15" t="s">
        <v>770</v>
      </c>
      <c r="D128" s="23" t="s">
        <v>318</v>
      </c>
      <c r="E128" s="195">
        <v>10</v>
      </c>
      <c r="F128" s="236"/>
      <c r="G128" s="323">
        <f>IF(D128="","",E128*F128)</f>
        <v>0</v>
      </c>
    </row>
    <row r="129" spans="2:7" x14ac:dyDescent="0.2">
      <c r="B129" s="51"/>
      <c r="C129" s="15"/>
      <c r="D129" s="23"/>
      <c r="E129" s="195"/>
      <c r="F129" s="236"/>
      <c r="G129" s="323"/>
    </row>
    <row r="130" spans="2:7" x14ac:dyDescent="0.2">
      <c r="B130" s="51" t="s">
        <v>771</v>
      </c>
      <c r="C130" s="15" t="s">
        <v>772</v>
      </c>
      <c r="D130" s="23" t="s">
        <v>318</v>
      </c>
      <c r="E130" s="195">
        <v>10</v>
      </c>
      <c r="F130" s="236"/>
      <c r="G130" s="323">
        <f>IF(D130="","",E130*F130)</f>
        <v>0</v>
      </c>
    </row>
    <row r="131" spans="2:7" x14ac:dyDescent="0.2">
      <c r="B131" s="51"/>
      <c r="C131" s="15"/>
      <c r="D131" s="23"/>
      <c r="E131" s="195"/>
      <c r="F131" s="236"/>
      <c r="G131" s="323"/>
    </row>
    <row r="132" spans="2:7" x14ac:dyDescent="0.2">
      <c r="B132" s="51" t="s">
        <v>773</v>
      </c>
      <c r="C132" s="15" t="s">
        <v>774</v>
      </c>
      <c r="D132" s="23" t="s">
        <v>318</v>
      </c>
      <c r="E132" s="195">
        <v>10</v>
      </c>
      <c r="F132" s="236"/>
      <c r="G132" s="323">
        <f>IF(D132="","",E132*F132)</f>
        <v>0</v>
      </c>
    </row>
    <row r="133" spans="2:7" x14ac:dyDescent="0.2">
      <c r="B133" s="51"/>
      <c r="C133" s="15"/>
      <c r="D133" s="23"/>
      <c r="E133" s="195"/>
      <c r="F133" s="236"/>
      <c r="G133" s="323"/>
    </row>
    <row r="134" spans="2:7" x14ac:dyDescent="0.2">
      <c r="B134" s="51" t="s">
        <v>775</v>
      </c>
      <c r="C134" s="15" t="s">
        <v>776</v>
      </c>
      <c r="D134" s="23" t="s">
        <v>318</v>
      </c>
      <c r="E134" s="195">
        <v>15</v>
      </c>
      <c r="F134" s="236"/>
      <c r="G134" s="323">
        <f>IF(D134="","",E134*F134)</f>
        <v>0</v>
      </c>
    </row>
    <row r="135" spans="2:7" x14ac:dyDescent="0.2">
      <c r="B135" s="51"/>
      <c r="C135" s="15"/>
      <c r="D135" s="23"/>
      <c r="E135" s="260"/>
      <c r="F135" s="234"/>
      <c r="G135" s="322"/>
    </row>
    <row r="136" spans="2:7" x14ac:dyDescent="0.2">
      <c r="B136" s="75"/>
      <c r="C136" s="15"/>
      <c r="D136" s="23"/>
      <c r="E136" s="195"/>
      <c r="F136" s="234"/>
      <c r="G136" s="322"/>
    </row>
    <row r="137" spans="2:7" x14ac:dyDescent="0.2">
      <c r="B137" s="75" t="s">
        <v>93</v>
      </c>
      <c r="C137" s="15" t="s">
        <v>785</v>
      </c>
      <c r="D137" s="23"/>
      <c r="E137" s="195"/>
      <c r="F137" s="234"/>
      <c r="G137" s="322" t="str">
        <f t="shared" ref="G137:G157" si="4">IF(D137="","",E137*F137)</f>
        <v/>
      </c>
    </row>
    <row r="138" spans="2:7" x14ac:dyDescent="0.2">
      <c r="B138" s="75"/>
      <c r="C138" s="15"/>
      <c r="D138" s="23"/>
      <c r="E138" s="195"/>
      <c r="F138" s="234"/>
      <c r="G138" s="322" t="str">
        <f t="shared" si="4"/>
        <v/>
      </c>
    </row>
    <row r="139" spans="2:7" x14ac:dyDescent="0.2">
      <c r="B139" s="75" t="s">
        <v>75</v>
      </c>
      <c r="C139" s="15" t="s">
        <v>94</v>
      </c>
      <c r="D139" s="23" t="s">
        <v>43</v>
      </c>
      <c r="E139" s="195">
        <v>1000</v>
      </c>
      <c r="F139" s="234"/>
      <c r="G139" s="322">
        <f t="shared" si="4"/>
        <v>0</v>
      </c>
    </row>
    <row r="140" spans="2:7" x14ac:dyDescent="0.2">
      <c r="B140" s="75"/>
      <c r="C140" s="15"/>
      <c r="D140" s="23"/>
      <c r="E140" s="195"/>
      <c r="F140" s="234"/>
      <c r="G140" s="322" t="str">
        <f t="shared" si="4"/>
        <v/>
      </c>
    </row>
    <row r="141" spans="2:7" x14ac:dyDescent="0.2">
      <c r="B141" s="75" t="s">
        <v>77</v>
      </c>
      <c r="C141" s="15" t="s">
        <v>95</v>
      </c>
      <c r="D141" s="23" t="s">
        <v>43</v>
      </c>
      <c r="E141" s="195">
        <v>1000</v>
      </c>
      <c r="F141" s="234"/>
      <c r="G141" s="322">
        <f t="shared" si="4"/>
        <v>0</v>
      </c>
    </row>
    <row r="142" spans="2:7" x14ac:dyDescent="0.2">
      <c r="B142" s="75"/>
      <c r="C142" s="15"/>
      <c r="D142" s="23"/>
      <c r="E142" s="195"/>
      <c r="F142" s="234"/>
      <c r="G142" s="322" t="str">
        <f t="shared" si="4"/>
        <v/>
      </c>
    </row>
    <row r="143" spans="2:7" x14ac:dyDescent="0.2">
      <c r="B143" s="75" t="s">
        <v>96</v>
      </c>
      <c r="C143" s="15" t="s">
        <v>97</v>
      </c>
      <c r="D143" s="23" t="s">
        <v>43</v>
      </c>
      <c r="E143" s="195">
        <v>1000</v>
      </c>
      <c r="F143" s="234"/>
      <c r="G143" s="322">
        <f t="shared" si="4"/>
        <v>0</v>
      </c>
    </row>
    <row r="144" spans="2:7" x14ac:dyDescent="0.2">
      <c r="B144" s="75"/>
      <c r="C144" s="15"/>
      <c r="D144" s="23"/>
      <c r="E144" s="195"/>
      <c r="F144" s="234"/>
      <c r="G144" s="322"/>
    </row>
    <row r="145" spans="2:7" x14ac:dyDescent="0.2">
      <c r="B145" s="75" t="s">
        <v>79</v>
      </c>
      <c r="C145" s="15" t="s">
        <v>777</v>
      </c>
      <c r="D145" s="23" t="s">
        <v>43</v>
      </c>
      <c r="E145" s="195">
        <v>1000</v>
      </c>
      <c r="F145" s="234"/>
      <c r="G145" s="322">
        <f t="shared" ref="G145" si="5">IF(D145="","",E145*F145)</f>
        <v>0</v>
      </c>
    </row>
    <row r="146" spans="2:7" x14ac:dyDescent="0.2">
      <c r="B146" s="75"/>
      <c r="C146" s="15"/>
      <c r="D146" s="23"/>
      <c r="E146" s="195"/>
      <c r="F146" s="234"/>
      <c r="G146" s="322" t="str">
        <f t="shared" si="4"/>
        <v/>
      </c>
    </row>
    <row r="147" spans="2:7" x14ac:dyDescent="0.2">
      <c r="B147" s="75" t="s">
        <v>98</v>
      </c>
      <c r="C147" s="15" t="s">
        <v>99</v>
      </c>
      <c r="D147" s="23"/>
      <c r="E147" s="195"/>
      <c r="F147" s="234"/>
      <c r="G147" s="322" t="str">
        <f t="shared" si="4"/>
        <v/>
      </c>
    </row>
    <row r="148" spans="2:7" x14ac:dyDescent="0.2">
      <c r="B148" s="75"/>
      <c r="C148" s="15"/>
      <c r="D148" s="23"/>
      <c r="E148" s="195"/>
      <c r="F148" s="234"/>
      <c r="G148" s="322" t="str">
        <f t="shared" si="4"/>
        <v/>
      </c>
    </row>
    <row r="149" spans="2:7" x14ac:dyDescent="0.2">
      <c r="B149" s="75" t="s">
        <v>75</v>
      </c>
      <c r="C149" s="15" t="s">
        <v>100</v>
      </c>
      <c r="D149" s="23" t="s">
        <v>532</v>
      </c>
      <c r="E149" s="195">
        <v>50000</v>
      </c>
      <c r="F149" s="234">
        <v>1</v>
      </c>
      <c r="G149" s="322">
        <f t="shared" si="4"/>
        <v>50000</v>
      </c>
    </row>
    <row r="150" spans="2:7" x14ac:dyDescent="0.2">
      <c r="B150" s="75"/>
      <c r="C150" s="15"/>
      <c r="D150" s="23"/>
      <c r="E150" s="195"/>
      <c r="F150" s="234"/>
      <c r="G150" s="322" t="str">
        <f t="shared" si="4"/>
        <v/>
      </c>
    </row>
    <row r="151" spans="2:7" ht="25.5" x14ac:dyDescent="0.2">
      <c r="B151" s="75" t="s">
        <v>77</v>
      </c>
      <c r="C151" s="15" t="s">
        <v>101</v>
      </c>
      <c r="D151" s="23" t="s">
        <v>54</v>
      </c>
      <c r="E151" s="195">
        <f>G149</f>
        <v>50000</v>
      </c>
      <c r="F151" s="198"/>
      <c r="G151" s="322">
        <f t="shared" si="4"/>
        <v>0</v>
      </c>
    </row>
    <row r="152" spans="2:7" x14ac:dyDescent="0.2">
      <c r="B152" s="75"/>
      <c r="C152" s="15"/>
      <c r="D152" s="23"/>
      <c r="E152" s="195"/>
      <c r="F152" s="234"/>
      <c r="G152" s="322" t="str">
        <f t="shared" si="4"/>
        <v/>
      </c>
    </row>
    <row r="153" spans="2:7" s="151" customFormat="1" x14ac:dyDescent="0.2">
      <c r="B153" s="282" t="s">
        <v>102</v>
      </c>
      <c r="C153" s="21" t="s">
        <v>103</v>
      </c>
      <c r="D153" s="23"/>
      <c r="E153" s="195"/>
      <c r="F153" s="234"/>
      <c r="G153" s="322" t="str">
        <f t="shared" si="4"/>
        <v/>
      </c>
    </row>
    <row r="154" spans="2:7" s="151" customFormat="1" x14ac:dyDescent="0.2">
      <c r="B154" s="75"/>
      <c r="C154" s="15"/>
      <c r="D154" s="23"/>
      <c r="E154" s="195"/>
      <c r="F154" s="234"/>
      <c r="G154" s="322" t="str">
        <f t="shared" si="4"/>
        <v/>
      </c>
    </row>
    <row r="155" spans="2:7" s="151" customFormat="1" ht="25.5" x14ac:dyDescent="0.2">
      <c r="B155" s="75" t="s">
        <v>104</v>
      </c>
      <c r="C155" s="15" t="s">
        <v>106</v>
      </c>
      <c r="D155" s="23" t="s">
        <v>532</v>
      </c>
      <c r="E155" s="195">
        <v>100000</v>
      </c>
      <c r="F155" s="234">
        <v>1</v>
      </c>
      <c r="G155" s="322">
        <f t="shared" si="4"/>
        <v>100000</v>
      </c>
    </row>
    <row r="156" spans="2:7" s="151" customFormat="1" x14ac:dyDescent="0.2">
      <c r="B156" s="75"/>
      <c r="C156" s="15"/>
      <c r="D156" s="23"/>
      <c r="E156" s="195"/>
      <c r="F156" s="234"/>
      <c r="G156" s="322" t="str">
        <f t="shared" si="4"/>
        <v/>
      </c>
    </row>
    <row r="157" spans="2:7" s="151" customFormat="1" ht="25.5" x14ac:dyDescent="0.2">
      <c r="B157" s="75" t="s">
        <v>105</v>
      </c>
      <c r="C157" s="15" t="s">
        <v>107</v>
      </c>
      <c r="D157" s="23" t="s">
        <v>54</v>
      </c>
      <c r="E157" s="195">
        <f>G155</f>
        <v>100000</v>
      </c>
      <c r="F157" s="198"/>
      <c r="G157" s="322">
        <f t="shared" si="4"/>
        <v>0</v>
      </c>
    </row>
    <row r="158" spans="2:7" x14ac:dyDescent="0.2">
      <c r="B158" s="75"/>
      <c r="C158" s="15"/>
      <c r="D158" s="23"/>
      <c r="E158" s="195"/>
      <c r="F158" s="234"/>
      <c r="G158" s="322"/>
    </row>
    <row r="159" spans="2:7" x14ac:dyDescent="0.2">
      <c r="B159" s="73" t="s">
        <v>744</v>
      </c>
      <c r="C159" s="213" t="s">
        <v>743</v>
      </c>
      <c r="D159" s="39"/>
      <c r="E159" s="197"/>
      <c r="F159" s="278"/>
      <c r="G159" s="322" t="str">
        <f>IF(D159="","",E159*F159)</f>
        <v/>
      </c>
    </row>
    <row r="160" spans="2:7" x14ac:dyDescent="0.2">
      <c r="B160" s="51" t="s">
        <v>744</v>
      </c>
      <c r="C160" s="128" t="s">
        <v>745</v>
      </c>
      <c r="D160" s="39" t="s">
        <v>533</v>
      </c>
      <c r="E160" s="197">
        <v>350000</v>
      </c>
      <c r="F160" s="280">
        <v>1</v>
      </c>
      <c r="G160" s="323">
        <f>F160*E160</f>
        <v>350000</v>
      </c>
    </row>
    <row r="161" spans="2:7" ht="25.5" x14ac:dyDescent="0.2">
      <c r="B161" s="51"/>
      <c r="C161" s="15" t="s">
        <v>746</v>
      </c>
      <c r="D161" s="23" t="s">
        <v>54</v>
      </c>
      <c r="E161" s="195">
        <f>E160</f>
        <v>350000</v>
      </c>
      <c r="F161" s="319"/>
      <c r="G161" s="323">
        <f>F161*E161</f>
        <v>0</v>
      </c>
    </row>
    <row r="162" spans="2:7" x14ac:dyDescent="0.2">
      <c r="B162" s="51"/>
      <c r="C162" s="15"/>
      <c r="D162" s="23"/>
      <c r="E162" s="195"/>
      <c r="F162" s="280"/>
      <c r="G162" s="323"/>
    </row>
    <row r="163" spans="2:7" ht="24" x14ac:dyDescent="0.2">
      <c r="B163" s="324" t="s">
        <v>792</v>
      </c>
      <c r="C163" s="325" t="s">
        <v>799</v>
      </c>
      <c r="D163" s="298"/>
      <c r="E163" s="23"/>
      <c r="F163" s="40"/>
      <c r="G163" s="322"/>
    </row>
    <row r="164" spans="2:7" x14ac:dyDescent="0.2">
      <c r="B164" s="75"/>
      <c r="C164" s="15"/>
      <c r="D164" s="23"/>
      <c r="E164" s="23"/>
      <c r="F164" s="40"/>
      <c r="G164" s="322"/>
    </row>
    <row r="165" spans="2:7" x14ac:dyDescent="0.2">
      <c r="B165" s="326" t="s">
        <v>800</v>
      </c>
      <c r="C165" s="327" t="s">
        <v>801</v>
      </c>
      <c r="D165" s="328" t="s">
        <v>532</v>
      </c>
      <c r="E165" s="23">
        <v>100000</v>
      </c>
      <c r="F165" s="40">
        <v>1</v>
      </c>
      <c r="G165" s="322">
        <f>E165*F165</f>
        <v>100000</v>
      </c>
    </row>
    <row r="166" spans="2:7" ht="25.5" x14ac:dyDescent="0.2">
      <c r="B166" s="326"/>
      <c r="C166" s="327" t="s">
        <v>856</v>
      </c>
      <c r="D166" s="328" t="s">
        <v>54</v>
      </c>
      <c r="E166" s="23">
        <v>100000</v>
      </c>
      <c r="F166" s="198"/>
      <c r="G166" s="322">
        <f>F166*E166</f>
        <v>0</v>
      </c>
    </row>
    <row r="167" spans="2:7" x14ac:dyDescent="0.2">
      <c r="B167" s="326" t="s">
        <v>802</v>
      </c>
      <c r="C167" s="327" t="s">
        <v>803</v>
      </c>
      <c r="D167" s="328" t="s">
        <v>532</v>
      </c>
      <c r="E167" s="23">
        <v>50000</v>
      </c>
      <c r="F167" s="40">
        <v>1</v>
      </c>
      <c r="G167" s="322">
        <f t="shared" ref="G167:G177" si="6">E167*F167</f>
        <v>50000</v>
      </c>
    </row>
    <row r="168" spans="2:7" ht="25.5" x14ac:dyDescent="0.2">
      <c r="B168" s="326"/>
      <c r="C168" s="327" t="s">
        <v>857</v>
      </c>
      <c r="D168" s="328" t="s">
        <v>54</v>
      </c>
      <c r="E168" s="23">
        <f>E167</f>
        <v>50000</v>
      </c>
      <c r="F168" s="198"/>
      <c r="G168" s="322">
        <f>F168*E168</f>
        <v>0</v>
      </c>
    </row>
    <row r="169" spans="2:7" x14ac:dyDescent="0.2">
      <c r="B169" s="326" t="s">
        <v>804</v>
      </c>
      <c r="C169" s="327" t="s">
        <v>44</v>
      </c>
      <c r="D169" s="328" t="s">
        <v>532</v>
      </c>
      <c r="E169" s="23">
        <v>50000</v>
      </c>
      <c r="F169" s="40">
        <v>1</v>
      </c>
      <c r="G169" s="322">
        <f t="shared" si="6"/>
        <v>50000</v>
      </c>
    </row>
    <row r="170" spans="2:7" ht="25.5" x14ac:dyDescent="0.2">
      <c r="B170" s="326"/>
      <c r="C170" s="327" t="s">
        <v>858</v>
      </c>
      <c r="D170" s="328" t="s">
        <v>54</v>
      </c>
      <c r="E170" s="23">
        <f>E169</f>
        <v>50000</v>
      </c>
      <c r="F170" s="198"/>
      <c r="G170" s="322">
        <f>F170*E170</f>
        <v>0</v>
      </c>
    </row>
    <row r="171" spans="2:7" x14ac:dyDescent="0.2">
      <c r="B171" s="326" t="s">
        <v>805</v>
      </c>
      <c r="C171" s="327" t="s">
        <v>806</v>
      </c>
      <c r="D171" s="328" t="s">
        <v>532</v>
      </c>
      <c r="E171" s="23">
        <v>100000</v>
      </c>
      <c r="F171" s="40">
        <v>1</v>
      </c>
      <c r="G171" s="322">
        <f t="shared" si="6"/>
        <v>100000</v>
      </c>
    </row>
    <row r="172" spans="2:7" ht="25.5" x14ac:dyDescent="0.2">
      <c r="B172" s="326"/>
      <c r="C172" s="327" t="s">
        <v>859</v>
      </c>
      <c r="D172" s="328" t="s">
        <v>54</v>
      </c>
      <c r="E172" s="23">
        <f>E171</f>
        <v>100000</v>
      </c>
      <c r="F172" s="198"/>
      <c r="G172" s="322">
        <f>F172*E172</f>
        <v>0</v>
      </c>
    </row>
    <row r="173" spans="2:7" x14ac:dyDescent="0.2">
      <c r="B173" s="326" t="s">
        <v>807</v>
      </c>
      <c r="C173" s="327" t="s">
        <v>808</v>
      </c>
      <c r="D173" s="328" t="s">
        <v>532</v>
      </c>
      <c r="E173" s="23">
        <v>50000</v>
      </c>
      <c r="F173" s="40">
        <v>1</v>
      </c>
      <c r="G173" s="322">
        <f t="shared" si="6"/>
        <v>50000</v>
      </c>
    </row>
    <row r="174" spans="2:7" ht="25.5" x14ac:dyDescent="0.2">
      <c r="B174" s="326"/>
      <c r="C174" s="327" t="s">
        <v>860</v>
      </c>
      <c r="D174" s="328" t="s">
        <v>54</v>
      </c>
      <c r="E174" s="23">
        <f>E173</f>
        <v>50000</v>
      </c>
      <c r="F174" s="198"/>
      <c r="G174" s="322">
        <f>F174*E174</f>
        <v>0</v>
      </c>
    </row>
    <row r="175" spans="2:7" x14ac:dyDescent="0.2">
      <c r="B175" s="326" t="s">
        <v>809</v>
      </c>
      <c r="C175" s="327" t="s">
        <v>810</v>
      </c>
      <c r="D175" s="328" t="s">
        <v>532</v>
      </c>
      <c r="E175" s="23">
        <v>200000</v>
      </c>
      <c r="F175" s="40">
        <v>1</v>
      </c>
      <c r="G175" s="322">
        <f t="shared" si="6"/>
        <v>200000</v>
      </c>
    </row>
    <row r="176" spans="2:7" ht="25.5" x14ac:dyDescent="0.2">
      <c r="B176" s="329"/>
      <c r="C176" s="327" t="s">
        <v>861</v>
      </c>
      <c r="D176" s="328" t="s">
        <v>54</v>
      </c>
      <c r="E176" s="23">
        <f>E175</f>
        <v>200000</v>
      </c>
      <c r="F176" s="198"/>
      <c r="G176" s="322">
        <f>F176*E176</f>
        <v>0</v>
      </c>
    </row>
    <row r="177" spans="2:7" x14ac:dyDescent="0.2">
      <c r="B177" s="329" t="s">
        <v>811</v>
      </c>
      <c r="C177" s="330" t="s">
        <v>812</v>
      </c>
      <c r="D177" s="328" t="s">
        <v>532</v>
      </c>
      <c r="E177" s="23">
        <v>50000</v>
      </c>
      <c r="F177" s="40">
        <v>1</v>
      </c>
      <c r="G177" s="322">
        <f t="shared" si="6"/>
        <v>50000</v>
      </c>
    </row>
    <row r="178" spans="2:7" ht="25.5" x14ac:dyDescent="0.2">
      <c r="B178" s="329"/>
      <c r="C178" s="330" t="s">
        <v>862</v>
      </c>
      <c r="D178" s="328" t="s">
        <v>54</v>
      </c>
      <c r="E178" s="23">
        <f>E177</f>
        <v>50000</v>
      </c>
      <c r="F178" s="198"/>
      <c r="G178" s="322">
        <f>F178*E178</f>
        <v>0</v>
      </c>
    </row>
    <row r="179" spans="2:7" x14ac:dyDescent="0.2">
      <c r="B179" s="75"/>
      <c r="C179" s="15"/>
      <c r="D179" s="23"/>
      <c r="E179" s="195"/>
      <c r="F179" s="234"/>
      <c r="G179" s="322"/>
    </row>
    <row r="180" spans="2:7" x14ac:dyDescent="0.2">
      <c r="B180" s="73" t="s">
        <v>839</v>
      </c>
      <c r="C180" s="213" t="s">
        <v>795</v>
      </c>
      <c r="D180" s="23"/>
      <c r="E180" s="195"/>
      <c r="F180" s="234"/>
      <c r="G180" s="322"/>
    </row>
    <row r="181" spans="2:7" ht="25.5" x14ac:dyDescent="0.2">
      <c r="B181" s="75" t="s">
        <v>793</v>
      </c>
      <c r="C181" s="15" t="s">
        <v>791</v>
      </c>
      <c r="D181" s="23" t="s">
        <v>532</v>
      </c>
      <c r="E181" s="195">
        <v>150000</v>
      </c>
      <c r="F181" s="234">
        <v>1</v>
      </c>
      <c r="G181" s="322">
        <f>F181*E181</f>
        <v>150000</v>
      </c>
    </row>
    <row r="182" spans="2:7" x14ac:dyDescent="0.2">
      <c r="B182" s="75"/>
      <c r="C182" s="15"/>
      <c r="D182" s="23"/>
      <c r="E182" s="195"/>
      <c r="F182" s="234"/>
      <c r="G182" s="322"/>
    </row>
    <row r="183" spans="2:7" x14ac:dyDescent="0.2">
      <c r="B183" s="75"/>
      <c r="C183" s="15"/>
      <c r="D183" s="23"/>
      <c r="E183" s="195"/>
      <c r="F183" s="234"/>
      <c r="G183" s="322"/>
    </row>
    <row r="184" spans="2:7" x14ac:dyDescent="0.2">
      <c r="B184" s="75"/>
      <c r="C184" s="15"/>
      <c r="D184" s="23"/>
      <c r="E184" s="195"/>
      <c r="F184" s="234"/>
      <c r="G184" s="322" t="str">
        <f>IF(D184="","",E184*F184)</f>
        <v/>
      </c>
    </row>
    <row r="185" spans="2:7" s="31" customFormat="1" ht="24.95" customHeight="1" x14ac:dyDescent="0.2">
      <c r="B185" s="80" t="str">
        <f>B10</f>
        <v>C1.2</v>
      </c>
      <c r="C185" s="32" t="s">
        <v>651</v>
      </c>
      <c r="D185" s="33"/>
      <c r="E185" s="196"/>
      <c r="F185" s="248"/>
      <c r="G185" s="320">
        <f>SUM(G123:G184)</f>
        <v>1400000</v>
      </c>
    </row>
  </sheetData>
  <mergeCells count="21">
    <mergeCell ref="E1:G3"/>
    <mergeCell ref="B1:D1"/>
    <mergeCell ref="B2:D2"/>
    <mergeCell ref="B3:D3"/>
    <mergeCell ref="B5:F7"/>
    <mergeCell ref="G4:G7"/>
    <mergeCell ref="B4:F4"/>
    <mergeCell ref="B54:D54"/>
    <mergeCell ref="E54:G56"/>
    <mergeCell ref="B55:D55"/>
    <mergeCell ref="B56:D56"/>
    <mergeCell ref="B57:F57"/>
    <mergeCell ref="G57:G60"/>
    <mergeCell ref="B58:F60"/>
    <mergeCell ref="B115:D115"/>
    <mergeCell ref="E115:G117"/>
    <mergeCell ref="B116:D116"/>
    <mergeCell ref="B117:D117"/>
    <mergeCell ref="B118:F118"/>
    <mergeCell ref="G118:G121"/>
    <mergeCell ref="B119:F121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9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2" manualBreakCount="2">
    <brk id="53" max="7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Q77"/>
  <sheetViews>
    <sheetView view="pageBreakPreview" zoomScale="70" zoomScaleNormal="125" zoomScaleSheetLayoutView="70" zoomScalePageLayoutView="125" workbookViewId="0">
      <selection activeCell="E33" sqref="E33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7.85546875" style="5" bestFit="1" customWidth="1"/>
    <col min="8" max="8" width="0.85546875" style="5" customWidth="1"/>
    <col min="9" max="10" width="6.85546875" style="1"/>
    <col min="11" max="11" width="10.28515625" style="1" bestFit="1" customWidth="1"/>
    <col min="12" max="12" width="13.28515625" style="1" bestFit="1" customWidth="1"/>
    <col min="13" max="13" width="18.7109375" style="1" customWidth="1"/>
    <col min="14" max="15" width="6.85546875" style="1"/>
    <col min="16" max="16" width="14.85546875" style="1" customWidth="1"/>
    <col min="17" max="17" width="19.28515625" style="1" customWidth="1"/>
    <col min="18" max="16384" width="6.85546875" style="1"/>
  </cols>
  <sheetData>
    <row r="1" spans="2:1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17" x14ac:dyDescent="0.2">
      <c r="B2" s="87" t="str">
        <f>Client2</f>
        <v>Department of Transport</v>
      </c>
    </row>
    <row r="3" spans="2:17" x14ac:dyDescent="0.2">
      <c r="B3" s="77"/>
      <c r="C3" s="77"/>
      <c r="D3" s="78"/>
      <c r="E3" s="78"/>
      <c r="F3" s="79"/>
      <c r="G3" s="89"/>
    </row>
    <row r="4" spans="2:17" x14ac:dyDescent="0.2">
      <c r="B4" s="346" t="s">
        <v>8</v>
      </c>
      <c r="C4" s="347"/>
      <c r="D4" s="347"/>
      <c r="E4" s="347"/>
      <c r="F4" s="347"/>
      <c r="G4" s="353" t="str">
        <f>"CHAPTER "&amp;B10</f>
        <v>CHAPTER C1.3</v>
      </c>
      <c r="H4" s="6"/>
    </row>
    <row r="5" spans="2:1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17" ht="12.75" customHeight="1" x14ac:dyDescent="0.2">
      <c r="B6" s="349"/>
      <c r="C6" s="350"/>
      <c r="D6" s="350"/>
      <c r="E6" s="350"/>
      <c r="F6" s="350"/>
      <c r="G6" s="354"/>
      <c r="H6" s="9"/>
    </row>
    <row r="7" spans="2:17" ht="7.5" customHeight="1" x14ac:dyDescent="0.2">
      <c r="B7" s="351"/>
      <c r="C7" s="352"/>
      <c r="D7" s="352"/>
      <c r="E7" s="352"/>
      <c r="F7" s="352"/>
      <c r="G7" s="355"/>
      <c r="H7" s="9"/>
    </row>
    <row r="8" spans="2:17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17" x14ac:dyDescent="0.2">
      <c r="B9" s="51"/>
      <c r="C9" s="15"/>
      <c r="D9" s="16"/>
      <c r="E9" s="16"/>
      <c r="F9" s="17"/>
      <c r="G9" s="18" t="str">
        <f>IF(D9="","",E9*F9)</f>
        <v/>
      </c>
      <c r="H9" s="19"/>
    </row>
    <row r="10" spans="2:17" ht="25.5" x14ac:dyDescent="0.2">
      <c r="B10" s="73" t="s">
        <v>108</v>
      </c>
      <c r="C10" s="21" t="s">
        <v>109</v>
      </c>
      <c r="D10" s="23"/>
      <c r="E10" s="23"/>
      <c r="F10" s="42"/>
      <c r="G10" s="26" t="str">
        <f>IF(D10="","",E10*F10)</f>
        <v/>
      </c>
      <c r="H10" s="43"/>
    </row>
    <row r="11" spans="2:17" x14ac:dyDescent="0.2">
      <c r="B11" s="51"/>
      <c r="C11" s="15"/>
      <c r="D11" s="23"/>
      <c r="E11" s="23"/>
      <c r="F11" s="42"/>
      <c r="G11" s="26" t="str">
        <f>IF(D11="","",E11*F11)</f>
        <v/>
      </c>
      <c r="H11" s="43"/>
    </row>
    <row r="12" spans="2:17" x14ac:dyDescent="0.2">
      <c r="B12" s="73" t="s">
        <v>110</v>
      </c>
      <c r="C12" s="21" t="s">
        <v>111</v>
      </c>
      <c r="D12" s="23"/>
      <c r="E12" s="23"/>
      <c r="F12" s="42"/>
      <c r="G12" s="26" t="str">
        <f>IF(D12="","",E12*F12)</f>
        <v/>
      </c>
      <c r="H12" s="43"/>
    </row>
    <row r="13" spans="2:17" x14ac:dyDescent="0.2">
      <c r="B13" s="51"/>
      <c r="C13" s="15"/>
      <c r="D13" s="23"/>
      <c r="E13" s="23"/>
      <c r="F13" s="42"/>
      <c r="G13" s="26" t="str">
        <f>IF(D13="","",E13*F13)</f>
        <v/>
      </c>
      <c r="H13" s="43"/>
    </row>
    <row r="14" spans="2:17" x14ac:dyDescent="0.2">
      <c r="B14" s="51" t="s">
        <v>112</v>
      </c>
      <c r="C14" s="15" t="s">
        <v>114</v>
      </c>
      <c r="D14" s="23" t="s">
        <v>11</v>
      </c>
      <c r="E14" s="24">
        <v>1</v>
      </c>
      <c r="F14" s="231"/>
      <c r="G14" s="204">
        <f>F14*E14</f>
        <v>0</v>
      </c>
      <c r="H14" s="44"/>
      <c r="M14" s="211">
        <v>2741327.889147169</v>
      </c>
      <c r="P14" s="221"/>
      <c r="Q14" s="126"/>
    </row>
    <row r="15" spans="2:17" x14ac:dyDescent="0.2">
      <c r="B15" s="51"/>
      <c r="C15" s="15"/>
      <c r="D15" s="23"/>
      <c r="E15" s="24"/>
      <c r="F15" s="231"/>
      <c r="G15" s="204"/>
      <c r="H15" s="44"/>
      <c r="M15" s="211"/>
      <c r="P15" s="221"/>
      <c r="Q15" s="126"/>
    </row>
    <row r="16" spans="2:17" x14ac:dyDescent="0.2">
      <c r="B16" s="51" t="s">
        <v>874</v>
      </c>
      <c r="C16" s="15" t="s">
        <v>875</v>
      </c>
      <c r="D16" s="23" t="s">
        <v>11</v>
      </c>
      <c r="E16" s="24">
        <v>1</v>
      </c>
      <c r="F16" s="231"/>
      <c r="G16" s="204">
        <f>F16*E16</f>
        <v>0</v>
      </c>
      <c r="H16" s="44"/>
      <c r="M16" s="211">
        <f>M14/2</f>
        <v>1370663.9445735845</v>
      </c>
      <c r="P16" s="221"/>
      <c r="Q16" s="126"/>
    </row>
    <row r="17" spans="2:12" x14ac:dyDescent="0.2">
      <c r="B17" s="51"/>
      <c r="C17" s="15"/>
      <c r="D17" s="23"/>
      <c r="E17" s="24"/>
      <c r="F17" s="231"/>
      <c r="G17" s="204"/>
      <c r="H17" s="44"/>
    </row>
    <row r="18" spans="2:12" x14ac:dyDescent="0.2">
      <c r="B18" s="51" t="s">
        <v>113</v>
      </c>
      <c r="C18" s="15" t="s">
        <v>115</v>
      </c>
      <c r="D18" s="23" t="s">
        <v>23</v>
      </c>
      <c r="E18" s="24">
        <v>12</v>
      </c>
      <c r="F18" s="231"/>
      <c r="G18" s="204">
        <f>F18*E18</f>
        <v>0</v>
      </c>
      <c r="H18" s="44"/>
    </row>
    <row r="19" spans="2:12" x14ac:dyDescent="0.2">
      <c r="B19" s="51"/>
      <c r="C19" s="15"/>
      <c r="D19" s="23"/>
      <c r="E19" s="24"/>
      <c r="F19" s="233"/>
      <c r="G19" s="26" t="str">
        <f>IF(D19="","",E19*F19)</f>
        <v/>
      </c>
      <c r="H19" s="43"/>
    </row>
    <row r="20" spans="2:12" ht="14.25" x14ac:dyDescent="0.2">
      <c r="B20" s="73" t="s">
        <v>116</v>
      </c>
      <c r="C20" s="21" t="s">
        <v>117</v>
      </c>
      <c r="D20" s="23" t="s">
        <v>118</v>
      </c>
      <c r="E20" s="24">
        <v>15</v>
      </c>
      <c r="F20" s="232"/>
      <c r="G20" s="26">
        <f>IF(D20="","",E20*F20)</f>
        <v>0</v>
      </c>
      <c r="H20" s="43"/>
    </row>
    <row r="21" spans="2:12" x14ac:dyDescent="0.2">
      <c r="B21" s="51"/>
      <c r="C21" s="15"/>
      <c r="D21" s="23"/>
      <c r="E21" s="24"/>
      <c r="F21" s="42"/>
      <c r="G21" s="26" t="str">
        <f>IF(D21="","",E21*F21)</f>
        <v/>
      </c>
      <c r="H21" s="46"/>
    </row>
    <row r="22" spans="2:12" x14ac:dyDescent="0.2">
      <c r="B22" s="51"/>
      <c r="C22" s="15"/>
      <c r="D22" s="23"/>
      <c r="E22" s="23"/>
      <c r="F22" s="40"/>
      <c r="G22" s="26"/>
      <c r="H22" s="43"/>
      <c r="L22" s="211"/>
    </row>
    <row r="23" spans="2:12" x14ac:dyDescent="0.2">
      <c r="B23" s="51"/>
      <c r="C23" s="15"/>
      <c r="D23" s="23"/>
      <c r="E23" s="23"/>
      <c r="F23" s="40"/>
      <c r="G23" s="26"/>
      <c r="H23" s="43"/>
    </row>
    <row r="24" spans="2:12" x14ac:dyDescent="0.2">
      <c r="B24" s="51"/>
      <c r="C24" s="15"/>
      <c r="D24" s="23"/>
      <c r="E24" s="23"/>
      <c r="F24" s="40"/>
      <c r="G24" s="26"/>
      <c r="H24" s="43"/>
    </row>
    <row r="25" spans="2:12" x14ac:dyDescent="0.2">
      <c r="B25" s="51"/>
      <c r="C25" s="15"/>
      <c r="D25" s="23"/>
      <c r="E25" s="23"/>
      <c r="F25" s="40"/>
      <c r="G25" s="26"/>
      <c r="H25" s="43"/>
    </row>
    <row r="26" spans="2:12" x14ac:dyDescent="0.2">
      <c r="B26" s="51"/>
      <c r="C26" s="15"/>
      <c r="D26" s="23"/>
      <c r="E26" s="23"/>
      <c r="F26" s="40"/>
      <c r="G26" s="26"/>
      <c r="H26" s="43"/>
    </row>
    <row r="27" spans="2:12" x14ac:dyDescent="0.2">
      <c r="B27" s="51"/>
      <c r="C27" s="15"/>
      <c r="D27" s="23"/>
      <c r="E27" s="23"/>
      <c r="F27" s="40"/>
      <c r="G27" s="26"/>
      <c r="H27" s="43"/>
    </row>
    <row r="28" spans="2:12" x14ac:dyDescent="0.2">
      <c r="B28" s="51"/>
      <c r="C28" s="15"/>
      <c r="D28" s="23"/>
      <c r="E28" s="23"/>
      <c r="F28" s="40"/>
      <c r="G28" s="26"/>
      <c r="H28" s="43"/>
    </row>
    <row r="29" spans="2:12" x14ac:dyDescent="0.2">
      <c r="B29" s="51"/>
      <c r="C29" s="15"/>
      <c r="D29" s="23"/>
      <c r="E29" s="23"/>
      <c r="F29" s="40"/>
      <c r="G29" s="26"/>
      <c r="H29" s="43"/>
    </row>
    <row r="30" spans="2:12" x14ac:dyDescent="0.2">
      <c r="B30" s="51"/>
      <c r="C30" s="15"/>
      <c r="D30" s="23"/>
      <c r="E30" s="23"/>
      <c r="F30" s="40"/>
      <c r="G30" s="26"/>
      <c r="H30" s="43"/>
    </row>
    <row r="31" spans="2:12" x14ac:dyDescent="0.2">
      <c r="B31" s="51"/>
      <c r="C31" s="15"/>
      <c r="D31" s="23"/>
      <c r="E31" s="23"/>
      <c r="F31" s="40"/>
      <c r="G31" s="26"/>
      <c r="H31" s="43"/>
    </row>
    <row r="32" spans="2:12" x14ac:dyDescent="0.2">
      <c r="B32" s="51"/>
      <c r="C32" s="15"/>
      <c r="D32" s="23"/>
      <c r="E32" s="23"/>
      <c r="F32" s="40"/>
      <c r="G32" s="26"/>
      <c r="H32" s="43"/>
    </row>
    <row r="33" spans="2:8" x14ac:dyDescent="0.2">
      <c r="B33" s="51"/>
      <c r="C33" s="15"/>
      <c r="D33" s="23"/>
      <c r="E33" s="23"/>
      <c r="F33" s="40"/>
      <c r="G33" s="26"/>
      <c r="H33" s="43"/>
    </row>
    <row r="34" spans="2:8" x14ac:dyDescent="0.2">
      <c r="B34" s="51"/>
      <c r="C34" s="15"/>
      <c r="D34" s="23"/>
      <c r="E34" s="23"/>
      <c r="F34" s="40"/>
      <c r="G34" s="26"/>
      <c r="H34" s="43"/>
    </row>
    <row r="35" spans="2:8" x14ac:dyDescent="0.2">
      <c r="B35" s="51"/>
      <c r="C35" s="15"/>
      <c r="D35" s="23"/>
      <c r="E35" s="23"/>
      <c r="F35" s="40"/>
      <c r="G35" s="26"/>
      <c r="H35" s="43"/>
    </row>
    <row r="36" spans="2:8" x14ac:dyDescent="0.2">
      <c r="B36" s="51"/>
      <c r="C36" s="15"/>
      <c r="D36" s="23"/>
      <c r="E36" s="23"/>
      <c r="F36" s="40"/>
      <c r="G36" s="26"/>
      <c r="H36" s="43"/>
    </row>
    <row r="37" spans="2:8" x14ac:dyDescent="0.2">
      <c r="B37" s="51"/>
      <c r="C37" s="15"/>
      <c r="D37" s="23"/>
      <c r="E37" s="23"/>
      <c r="F37" s="40"/>
      <c r="G37" s="26"/>
      <c r="H37" s="43"/>
    </row>
    <row r="38" spans="2:8" x14ac:dyDescent="0.2">
      <c r="B38" s="51"/>
      <c r="C38" s="15"/>
      <c r="D38" s="23"/>
      <c r="E38" s="23"/>
      <c r="F38" s="40"/>
      <c r="G38" s="26"/>
      <c r="H38" s="43"/>
    </row>
    <row r="39" spans="2:8" x14ac:dyDescent="0.2">
      <c r="B39" s="51"/>
      <c r="C39" s="15"/>
      <c r="D39" s="23"/>
      <c r="E39" s="23"/>
      <c r="F39" s="40"/>
      <c r="G39" s="26"/>
      <c r="H39" s="43"/>
    </row>
    <row r="40" spans="2:8" x14ac:dyDescent="0.2">
      <c r="B40" s="51"/>
      <c r="C40" s="15"/>
      <c r="D40" s="23"/>
      <c r="E40" s="23"/>
      <c r="F40" s="40"/>
      <c r="G40" s="26"/>
      <c r="H40" s="43"/>
    </row>
    <row r="41" spans="2:8" x14ac:dyDescent="0.2">
      <c r="B41" s="51"/>
      <c r="C41" s="15"/>
      <c r="D41" s="23"/>
      <c r="E41" s="23"/>
      <c r="F41" s="40"/>
      <c r="G41" s="26"/>
      <c r="H41" s="43"/>
    </row>
    <row r="42" spans="2:8" x14ac:dyDescent="0.2">
      <c r="B42" s="51"/>
      <c r="C42" s="15"/>
      <c r="D42" s="23"/>
      <c r="E42" s="23"/>
      <c r="F42" s="40"/>
      <c r="G42" s="26"/>
      <c r="H42" s="43"/>
    </row>
    <row r="43" spans="2:8" x14ac:dyDescent="0.2">
      <c r="B43" s="51"/>
      <c r="C43" s="15"/>
      <c r="D43" s="23"/>
      <c r="E43" s="23"/>
      <c r="F43" s="40"/>
      <c r="G43" s="26"/>
      <c r="H43" s="43"/>
    </row>
    <row r="44" spans="2:8" x14ac:dyDescent="0.2">
      <c r="B44" s="51"/>
      <c r="C44" s="15"/>
      <c r="D44" s="23"/>
      <c r="E44" s="23"/>
      <c r="F44" s="40"/>
      <c r="G44" s="26"/>
      <c r="H44" s="43"/>
    </row>
    <row r="45" spans="2:8" x14ac:dyDescent="0.2">
      <c r="B45" s="51"/>
      <c r="C45" s="15"/>
      <c r="D45" s="23"/>
      <c r="E45" s="23"/>
      <c r="F45" s="40"/>
      <c r="G45" s="26"/>
      <c r="H45" s="43"/>
    </row>
    <row r="46" spans="2:8" x14ac:dyDescent="0.2">
      <c r="B46" s="51"/>
      <c r="C46" s="15"/>
      <c r="D46" s="23"/>
      <c r="E46" s="23"/>
      <c r="F46" s="40"/>
      <c r="G46" s="26"/>
      <c r="H46" s="43"/>
    </row>
    <row r="47" spans="2:8" x14ac:dyDescent="0.2">
      <c r="B47" s="51"/>
      <c r="C47" s="15"/>
      <c r="D47" s="23"/>
      <c r="E47" s="23"/>
      <c r="F47" s="40"/>
      <c r="G47" s="26"/>
      <c r="H47" s="43"/>
    </row>
    <row r="48" spans="2:8" x14ac:dyDescent="0.2">
      <c r="B48" s="51"/>
      <c r="C48" s="15"/>
      <c r="D48" s="23"/>
      <c r="E48" s="23"/>
      <c r="F48" s="40"/>
      <c r="G48" s="26"/>
      <c r="H48" s="43"/>
    </row>
    <row r="49" spans="2:8" x14ac:dyDescent="0.2">
      <c r="B49" s="51"/>
      <c r="C49" s="15"/>
      <c r="D49" s="23"/>
      <c r="E49" s="23"/>
      <c r="F49" s="40"/>
      <c r="G49" s="26"/>
      <c r="H49" s="43"/>
    </row>
    <row r="50" spans="2:8" x14ac:dyDescent="0.2">
      <c r="B50" s="51"/>
      <c r="C50" s="15"/>
      <c r="D50" s="23"/>
      <c r="E50" s="23"/>
      <c r="F50" s="40"/>
      <c r="G50" s="26"/>
      <c r="H50" s="43"/>
    </row>
    <row r="51" spans="2:8" x14ac:dyDescent="0.2">
      <c r="B51" s="51"/>
      <c r="C51" s="15"/>
      <c r="D51" s="23"/>
      <c r="E51" s="23"/>
      <c r="F51" s="40"/>
      <c r="G51" s="26"/>
      <c r="H51" s="43"/>
    </row>
    <row r="52" spans="2:8" x14ac:dyDescent="0.2">
      <c r="B52" s="51"/>
      <c r="C52" s="15"/>
      <c r="D52" s="23"/>
      <c r="E52" s="23"/>
      <c r="F52" s="40"/>
      <c r="G52" s="26"/>
      <c r="H52" s="43"/>
    </row>
    <row r="53" spans="2:8" x14ac:dyDescent="0.2">
      <c r="B53" s="51"/>
      <c r="C53" s="15"/>
      <c r="D53" s="23"/>
      <c r="E53" s="23"/>
      <c r="F53" s="40"/>
      <c r="G53" s="26"/>
      <c r="H53" s="43"/>
    </row>
    <row r="54" spans="2:8" x14ac:dyDescent="0.2">
      <c r="B54" s="51"/>
      <c r="C54" s="15"/>
      <c r="D54" s="23"/>
      <c r="E54" s="23"/>
      <c r="F54" s="40"/>
      <c r="G54" s="26"/>
      <c r="H54" s="43"/>
    </row>
    <row r="55" spans="2:8" x14ac:dyDescent="0.2">
      <c r="B55" s="51"/>
      <c r="C55" s="15"/>
      <c r="D55" s="23"/>
      <c r="E55" s="23"/>
      <c r="F55" s="40"/>
      <c r="G55" s="26"/>
      <c r="H55" s="43"/>
    </row>
    <row r="56" spans="2:8" x14ac:dyDescent="0.2">
      <c r="B56" s="51"/>
      <c r="C56" s="15"/>
      <c r="D56" s="23"/>
      <c r="E56" s="23"/>
      <c r="F56" s="40"/>
      <c r="G56" s="26"/>
      <c r="H56" s="43"/>
    </row>
    <row r="57" spans="2:8" x14ac:dyDescent="0.2">
      <c r="B57" s="51"/>
      <c r="C57" s="15"/>
      <c r="D57" s="23"/>
      <c r="E57" s="23"/>
      <c r="F57" s="40"/>
      <c r="G57" s="26"/>
      <c r="H57" s="43"/>
    </row>
    <row r="58" spans="2:8" x14ac:dyDescent="0.2">
      <c r="B58" s="51"/>
      <c r="C58" s="15"/>
      <c r="D58" s="23"/>
      <c r="E58" s="23"/>
      <c r="F58" s="40"/>
      <c r="G58" s="26"/>
      <c r="H58" s="43"/>
    </row>
    <row r="59" spans="2:8" x14ac:dyDescent="0.2">
      <c r="B59" s="51"/>
      <c r="C59" s="15"/>
      <c r="D59" s="23"/>
      <c r="E59" s="23"/>
      <c r="F59" s="40"/>
      <c r="G59" s="26"/>
      <c r="H59" s="43"/>
    </row>
    <row r="60" spans="2:8" x14ac:dyDescent="0.2">
      <c r="B60" s="51"/>
      <c r="C60" s="15"/>
      <c r="D60" s="23"/>
      <c r="E60" s="23"/>
      <c r="F60" s="40"/>
      <c r="G60" s="26"/>
      <c r="H60" s="43"/>
    </row>
    <row r="61" spans="2:8" x14ac:dyDescent="0.2">
      <c r="B61" s="51"/>
      <c r="C61" s="15"/>
      <c r="D61" s="23"/>
      <c r="E61" s="23"/>
      <c r="F61" s="40"/>
      <c r="G61" s="26"/>
      <c r="H61" s="43"/>
    </row>
    <row r="62" spans="2:8" x14ac:dyDescent="0.2">
      <c r="B62" s="51"/>
      <c r="C62" s="15"/>
      <c r="D62" s="23"/>
      <c r="E62" s="23"/>
      <c r="F62" s="40"/>
      <c r="G62" s="26"/>
      <c r="H62" s="43"/>
    </row>
    <row r="63" spans="2:8" x14ac:dyDescent="0.2">
      <c r="B63" s="51"/>
      <c r="C63" s="15"/>
      <c r="D63" s="23"/>
      <c r="E63" s="23"/>
      <c r="F63" s="40"/>
      <c r="G63" s="26"/>
      <c r="H63" s="43"/>
    </row>
    <row r="64" spans="2:8" x14ac:dyDescent="0.2">
      <c r="B64" s="51"/>
      <c r="C64" s="15"/>
      <c r="D64" s="23"/>
      <c r="E64" s="23"/>
      <c r="F64" s="40"/>
      <c r="G64" s="26"/>
      <c r="H64" s="43"/>
    </row>
    <row r="65" spans="2:8" x14ac:dyDescent="0.2">
      <c r="B65" s="51"/>
      <c r="C65" s="15"/>
      <c r="D65" s="23"/>
      <c r="E65" s="23"/>
      <c r="F65" s="40"/>
      <c r="G65" s="26"/>
      <c r="H65" s="43"/>
    </row>
    <row r="66" spans="2:8" x14ac:dyDescent="0.2">
      <c r="B66" s="51"/>
      <c r="C66" s="15"/>
      <c r="D66" s="23"/>
      <c r="E66" s="23"/>
      <c r="F66" s="40"/>
      <c r="G66" s="26"/>
      <c r="H66" s="43"/>
    </row>
    <row r="67" spans="2:8" x14ac:dyDescent="0.2">
      <c r="B67" s="51"/>
      <c r="C67" s="15"/>
      <c r="D67" s="23"/>
      <c r="E67" s="23"/>
      <c r="F67" s="40"/>
      <c r="G67" s="26"/>
      <c r="H67" s="43"/>
    </row>
    <row r="68" spans="2:8" x14ac:dyDescent="0.2">
      <c r="B68" s="51"/>
      <c r="C68" s="15"/>
      <c r="D68" s="23"/>
      <c r="E68" s="23"/>
      <c r="F68" s="40"/>
      <c r="G68" s="26"/>
      <c r="H68" s="43"/>
    </row>
    <row r="69" spans="2:8" x14ac:dyDescent="0.2">
      <c r="B69" s="51"/>
      <c r="C69" s="15"/>
      <c r="D69" s="23"/>
      <c r="E69" s="23"/>
      <c r="F69" s="40"/>
      <c r="G69" s="26"/>
      <c r="H69" s="43"/>
    </row>
    <row r="70" spans="2:8" x14ac:dyDescent="0.2">
      <c r="B70" s="51"/>
      <c r="C70" s="15"/>
      <c r="D70" s="23"/>
      <c r="E70" s="23"/>
      <c r="F70" s="40"/>
      <c r="G70" s="26"/>
      <c r="H70" s="43"/>
    </row>
    <row r="71" spans="2:8" x14ac:dyDescent="0.2">
      <c r="B71" s="51"/>
      <c r="C71" s="15"/>
      <c r="D71" s="23"/>
      <c r="E71" s="23"/>
      <c r="F71" s="40"/>
      <c r="G71" s="26"/>
      <c r="H71" s="43"/>
    </row>
    <row r="72" spans="2:8" x14ac:dyDescent="0.2">
      <c r="B72" s="51"/>
      <c r="C72" s="15"/>
      <c r="D72" s="23"/>
      <c r="E72" s="23"/>
      <c r="F72" s="40"/>
      <c r="G72" s="26"/>
      <c r="H72" s="43"/>
    </row>
    <row r="73" spans="2:8" x14ac:dyDescent="0.2">
      <c r="B73" s="51"/>
      <c r="C73" s="15"/>
      <c r="D73" s="23"/>
      <c r="E73" s="23"/>
      <c r="F73" s="40"/>
      <c r="G73" s="26"/>
      <c r="H73" s="43"/>
    </row>
    <row r="74" spans="2:8" x14ac:dyDescent="0.2">
      <c r="B74" s="51"/>
      <c r="C74" s="15"/>
      <c r="D74" s="23"/>
      <c r="E74" s="23"/>
      <c r="F74" s="40"/>
      <c r="G74" s="26"/>
      <c r="H74" s="43"/>
    </row>
    <row r="75" spans="2:8" x14ac:dyDescent="0.2">
      <c r="B75" s="51"/>
      <c r="C75" s="15"/>
      <c r="D75" s="23"/>
      <c r="E75" s="23"/>
      <c r="F75" s="40"/>
      <c r="G75" s="26"/>
      <c r="H75" s="43"/>
    </row>
    <row r="76" spans="2:8" x14ac:dyDescent="0.2">
      <c r="B76" s="51"/>
      <c r="C76" s="15"/>
      <c r="D76" s="23"/>
      <c r="E76" s="23"/>
      <c r="F76" s="40"/>
      <c r="G76" s="26"/>
      <c r="H76" s="43"/>
    </row>
    <row r="77" spans="2:8" s="31" customFormat="1" ht="24.95" customHeight="1" x14ac:dyDescent="0.2">
      <c r="B77" s="80" t="str">
        <f>B10</f>
        <v>C1.3</v>
      </c>
      <c r="C77" s="32" t="s">
        <v>652</v>
      </c>
      <c r="D77" s="33"/>
      <c r="E77" s="34"/>
      <c r="F77" s="33"/>
      <c r="G77" s="35">
        <f>SUM(G9:G76)</f>
        <v>0</v>
      </c>
      <c r="H77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G121"/>
  <sheetViews>
    <sheetView view="pageBreakPreview" topLeftCell="A82" zoomScale="70" zoomScaleNormal="100" zoomScaleSheetLayoutView="70" zoomScalePageLayoutView="125" workbookViewId="0">
      <selection activeCell="N122" sqref="N122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5.7109375" style="5" customWidth="1"/>
    <col min="8" max="11" width="6.85546875" style="1"/>
    <col min="12" max="12" width="13.28515625" style="1" bestFit="1" customWidth="1"/>
    <col min="13" max="16384" width="6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77"/>
      <c r="C3" s="77"/>
      <c r="D3" s="78"/>
      <c r="E3" s="78"/>
      <c r="F3" s="79"/>
      <c r="G3" s="89"/>
    </row>
    <row r="4" spans="2:7" x14ac:dyDescent="0.2">
      <c r="B4" s="346" t="s">
        <v>8</v>
      </c>
      <c r="C4" s="347"/>
      <c r="D4" s="347"/>
      <c r="E4" s="347"/>
      <c r="F4" s="347"/>
      <c r="G4" s="353" t="str">
        <f>"CHAPTER "&amp;B10</f>
        <v>CHAPTER C1.4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</row>
    <row r="6" spans="2:7" ht="12.75" customHeight="1" x14ac:dyDescent="0.2">
      <c r="B6" s="349"/>
      <c r="C6" s="350"/>
      <c r="D6" s="350"/>
      <c r="E6" s="350"/>
      <c r="F6" s="350"/>
      <c r="G6" s="354"/>
    </row>
    <row r="7" spans="2:7" ht="7.5" customHeight="1" x14ac:dyDescent="0.2">
      <c r="B7" s="351"/>
      <c r="C7" s="352"/>
      <c r="D7" s="352"/>
      <c r="E7" s="352"/>
      <c r="F7" s="352"/>
      <c r="G7" s="355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321" t="s">
        <v>5</v>
      </c>
    </row>
    <row r="9" spans="2:7" x14ac:dyDescent="0.2">
      <c r="B9" s="51"/>
      <c r="C9" s="15"/>
      <c r="D9" s="16"/>
      <c r="E9" s="16"/>
      <c r="F9" s="17"/>
      <c r="G9" s="322" t="str">
        <f t="shared" ref="G9:G15" si="0">IF(D9="","",E9*F9)</f>
        <v/>
      </c>
    </row>
    <row r="10" spans="2:7" x14ac:dyDescent="0.2">
      <c r="B10" s="73" t="s">
        <v>119</v>
      </c>
      <c r="C10" s="21" t="s">
        <v>120</v>
      </c>
      <c r="D10" s="23"/>
      <c r="E10" s="23"/>
      <c r="F10" s="42"/>
      <c r="G10" s="322" t="str">
        <f t="shared" si="0"/>
        <v/>
      </c>
    </row>
    <row r="11" spans="2:7" x14ac:dyDescent="0.2">
      <c r="B11" s="51"/>
      <c r="C11" s="15"/>
      <c r="D11" s="23"/>
      <c r="E11" s="23"/>
      <c r="F11" s="42"/>
      <c r="G11" s="322" t="str">
        <f t="shared" si="0"/>
        <v/>
      </c>
    </row>
    <row r="12" spans="2:7" x14ac:dyDescent="0.2">
      <c r="B12" s="73" t="s">
        <v>121</v>
      </c>
      <c r="C12" s="21" t="s">
        <v>122</v>
      </c>
      <c r="D12" s="23"/>
      <c r="E12" s="23"/>
      <c r="F12" s="161"/>
      <c r="G12" s="322" t="str">
        <f t="shared" si="0"/>
        <v/>
      </c>
    </row>
    <row r="13" spans="2:7" x14ac:dyDescent="0.2">
      <c r="B13" s="51"/>
      <c r="C13" s="15"/>
      <c r="D13" s="23"/>
      <c r="E13" s="23"/>
      <c r="F13" s="164"/>
      <c r="G13" s="322" t="str">
        <f t="shared" si="0"/>
        <v/>
      </c>
    </row>
    <row r="14" spans="2:7" ht="14.25" x14ac:dyDescent="0.2">
      <c r="B14" s="51" t="s">
        <v>123</v>
      </c>
      <c r="C14" s="15" t="s">
        <v>127</v>
      </c>
      <c r="D14" s="23" t="s">
        <v>118</v>
      </c>
      <c r="E14" s="199">
        <v>60</v>
      </c>
      <c r="F14" s="165"/>
      <c r="G14" s="322">
        <f t="shared" si="0"/>
        <v>0</v>
      </c>
    </row>
    <row r="15" spans="2:7" x14ac:dyDescent="0.2">
      <c r="B15" s="51"/>
      <c r="C15" s="15"/>
      <c r="D15" s="23"/>
      <c r="E15" s="24"/>
      <c r="F15" s="165"/>
      <c r="G15" s="322" t="str">
        <f t="shared" si="0"/>
        <v/>
      </c>
    </row>
    <row r="16" spans="2:7" x14ac:dyDescent="0.2">
      <c r="B16" s="51"/>
      <c r="C16" s="15"/>
      <c r="D16" s="23"/>
      <c r="E16" s="24"/>
      <c r="F16" s="165"/>
      <c r="G16" s="322"/>
    </row>
    <row r="17" spans="2:7" s="151" customFormat="1" x14ac:dyDescent="0.2">
      <c r="B17" s="51" t="s">
        <v>124</v>
      </c>
      <c r="C17" s="15" t="s">
        <v>128</v>
      </c>
      <c r="D17" s="23" t="s">
        <v>70</v>
      </c>
      <c r="E17" s="24">
        <v>6</v>
      </c>
      <c r="F17" s="164"/>
      <c r="G17" s="322">
        <f>IF(D17="","",E17*F17)</f>
        <v>0</v>
      </c>
    </row>
    <row r="18" spans="2:7" x14ac:dyDescent="0.2">
      <c r="B18" s="51"/>
      <c r="C18" s="15"/>
      <c r="D18" s="23"/>
      <c r="E18" s="24"/>
      <c r="F18" s="164"/>
      <c r="G18" s="322" t="str">
        <f>IF(D18="","",E18*F18)</f>
        <v/>
      </c>
    </row>
    <row r="19" spans="2:7" ht="25.5" x14ac:dyDescent="0.2">
      <c r="B19" s="51" t="s">
        <v>125</v>
      </c>
      <c r="C19" s="15" t="s">
        <v>787</v>
      </c>
      <c r="D19" s="23" t="s">
        <v>70</v>
      </c>
      <c r="E19" s="24">
        <v>4</v>
      </c>
      <c r="F19" s="167"/>
      <c r="G19" s="322">
        <f>IF(D19="","",E19*F19)</f>
        <v>0</v>
      </c>
    </row>
    <row r="20" spans="2:7" x14ac:dyDescent="0.2">
      <c r="B20" s="51"/>
      <c r="C20" s="15"/>
      <c r="D20" s="23"/>
      <c r="E20" s="24"/>
      <c r="F20" s="165"/>
      <c r="G20" s="322"/>
    </row>
    <row r="21" spans="2:7" ht="76.5" x14ac:dyDescent="0.2">
      <c r="B21" s="51" t="s">
        <v>126</v>
      </c>
      <c r="C21" s="15" t="s">
        <v>730</v>
      </c>
      <c r="D21" s="23" t="s">
        <v>70</v>
      </c>
      <c r="E21" s="24">
        <v>1</v>
      </c>
      <c r="F21" s="165"/>
      <c r="G21" s="322">
        <f>IF(D21="","",E21*F21)</f>
        <v>0</v>
      </c>
    </row>
    <row r="22" spans="2:7" x14ac:dyDescent="0.2">
      <c r="B22" s="51"/>
      <c r="C22" s="15"/>
      <c r="D22" s="23"/>
      <c r="E22" s="24"/>
      <c r="F22" s="164"/>
      <c r="G22" s="322"/>
    </row>
    <row r="23" spans="2:7" s="151" customFormat="1" x14ac:dyDescent="0.2">
      <c r="B23" s="73" t="s">
        <v>129</v>
      </c>
      <c r="C23" s="21" t="s">
        <v>130</v>
      </c>
      <c r="D23" s="148"/>
      <c r="E23" s="149"/>
      <c r="F23" s="168"/>
      <c r="G23" s="331"/>
    </row>
    <row r="24" spans="2:7" x14ac:dyDescent="0.2">
      <c r="B24" s="51"/>
      <c r="C24" s="15"/>
      <c r="D24" s="23"/>
      <c r="E24" s="24"/>
      <c r="F24" s="166"/>
      <c r="G24" s="322" t="str">
        <f>IF(D24="","",E24*F24)</f>
        <v/>
      </c>
    </row>
    <row r="25" spans="2:7" ht="14.25" x14ac:dyDescent="0.2">
      <c r="B25" s="51" t="s">
        <v>131</v>
      </c>
      <c r="C25" s="15" t="s">
        <v>132</v>
      </c>
      <c r="D25" s="23" t="s">
        <v>118</v>
      </c>
      <c r="E25" s="23">
        <v>10</v>
      </c>
      <c r="F25" s="163"/>
      <c r="G25" s="322">
        <f>IF(D25="","",E25*F25)</f>
        <v>0</v>
      </c>
    </row>
    <row r="26" spans="2:7" x14ac:dyDescent="0.2">
      <c r="B26" s="51"/>
      <c r="C26" s="15"/>
      <c r="D26" s="23"/>
      <c r="E26" s="24"/>
      <c r="F26" s="164"/>
      <c r="G26" s="322"/>
    </row>
    <row r="27" spans="2:7" x14ac:dyDescent="0.2">
      <c r="B27" s="73" t="s">
        <v>133</v>
      </c>
      <c r="C27" s="21" t="s">
        <v>134</v>
      </c>
      <c r="D27" s="23"/>
      <c r="E27" s="23"/>
      <c r="F27" s="40"/>
      <c r="G27" s="322" t="str">
        <f t="shared" ref="G27:G33" si="1">IF(D27="","",E27*F27)</f>
        <v/>
      </c>
    </row>
    <row r="28" spans="2:7" x14ac:dyDescent="0.2">
      <c r="B28" s="51"/>
      <c r="C28" s="15"/>
      <c r="D28" s="23"/>
      <c r="E28" s="23"/>
      <c r="F28" s="40"/>
      <c r="G28" s="322" t="str">
        <f t="shared" si="1"/>
        <v/>
      </c>
    </row>
    <row r="29" spans="2:7" x14ac:dyDescent="0.2">
      <c r="B29" s="51" t="s">
        <v>135</v>
      </c>
      <c r="C29" s="15" t="s">
        <v>136</v>
      </c>
      <c r="D29" s="23" t="s">
        <v>70</v>
      </c>
      <c r="E29" s="23">
        <v>3</v>
      </c>
      <c r="F29" s="40"/>
      <c r="G29" s="322">
        <f t="shared" si="1"/>
        <v>0</v>
      </c>
    </row>
    <row r="30" spans="2:7" x14ac:dyDescent="0.2">
      <c r="B30" s="51"/>
      <c r="C30" s="15"/>
      <c r="D30" s="23"/>
      <c r="E30" s="23"/>
      <c r="F30" s="40"/>
      <c r="G30" s="322" t="str">
        <f t="shared" si="1"/>
        <v/>
      </c>
    </row>
    <row r="31" spans="2:7" x14ac:dyDescent="0.2">
      <c r="B31" s="51" t="s">
        <v>143</v>
      </c>
      <c r="C31" s="15" t="s">
        <v>137</v>
      </c>
      <c r="D31" s="23" t="s">
        <v>70</v>
      </c>
      <c r="E31" s="23">
        <v>6</v>
      </c>
      <c r="F31" s="40"/>
      <c r="G31" s="322">
        <f t="shared" si="1"/>
        <v>0</v>
      </c>
    </row>
    <row r="32" spans="2:7" x14ac:dyDescent="0.2">
      <c r="B32" s="51"/>
      <c r="C32" s="15"/>
      <c r="D32" s="23"/>
      <c r="E32" s="23"/>
      <c r="F32" s="40"/>
      <c r="G32" s="322" t="str">
        <f t="shared" si="1"/>
        <v/>
      </c>
    </row>
    <row r="33" spans="2:7" x14ac:dyDescent="0.2">
      <c r="B33" s="51" t="s">
        <v>144</v>
      </c>
      <c r="C33" s="15" t="s">
        <v>138</v>
      </c>
      <c r="D33" s="23" t="s">
        <v>70</v>
      </c>
      <c r="E33" s="23">
        <v>1</v>
      </c>
      <c r="F33" s="40"/>
      <c r="G33" s="322">
        <f t="shared" si="1"/>
        <v>0</v>
      </c>
    </row>
    <row r="34" spans="2:7" x14ac:dyDescent="0.2">
      <c r="B34" s="147"/>
      <c r="C34" s="150"/>
      <c r="D34" s="148"/>
      <c r="E34" s="149"/>
      <c r="F34" s="169"/>
      <c r="G34" s="331"/>
    </row>
    <row r="35" spans="2:7" ht="25.5" x14ac:dyDescent="0.2">
      <c r="B35" s="51" t="s">
        <v>145</v>
      </c>
      <c r="C35" s="15" t="s">
        <v>139</v>
      </c>
      <c r="D35" s="23" t="s">
        <v>70</v>
      </c>
      <c r="E35" s="23">
        <v>3</v>
      </c>
      <c r="F35" s="49"/>
      <c r="G35" s="322">
        <f t="shared" ref="G35:G57" si="2">IF(D35="","",E35*F35)</f>
        <v>0</v>
      </c>
    </row>
    <row r="36" spans="2:7" x14ac:dyDescent="0.2">
      <c r="B36" s="51"/>
      <c r="C36" s="15"/>
      <c r="D36" s="23"/>
      <c r="E36" s="23"/>
      <c r="F36" s="49"/>
      <c r="G36" s="322" t="str">
        <f t="shared" si="2"/>
        <v/>
      </c>
    </row>
    <row r="37" spans="2:7" x14ac:dyDescent="0.2">
      <c r="B37" s="51" t="s">
        <v>146</v>
      </c>
      <c r="C37" s="15" t="s">
        <v>140</v>
      </c>
      <c r="D37" s="23" t="s">
        <v>70</v>
      </c>
      <c r="E37" s="23">
        <v>1</v>
      </c>
      <c r="F37" s="40"/>
      <c r="G37" s="322">
        <f t="shared" si="2"/>
        <v>0</v>
      </c>
    </row>
    <row r="38" spans="2:7" s="38" customFormat="1" x14ac:dyDescent="0.2">
      <c r="B38" s="51"/>
      <c r="C38" s="15"/>
      <c r="D38" s="23"/>
      <c r="E38" s="23"/>
      <c r="F38" s="40"/>
      <c r="G38" s="322" t="str">
        <f t="shared" si="2"/>
        <v/>
      </c>
    </row>
    <row r="39" spans="2:7" x14ac:dyDescent="0.2">
      <c r="B39" s="51" t="s">
        <v>147</v>
      </c>
      <c r="C39" s="15" t="s">
        <v>141</v>
      </c>
      <c r="D39" s="23" t="s">
        <v>70</v>
      </c>
      <c r="E39" s="23">
        <v>1</v>
      </c>
      <c r="F39" s="40"/>
      <c r="G39" s="322">
        <f t="shared" si="2"/>
        <v>0</v>
      </c>
    </row>
    <row r="40" spans="2:7" x14ac:dyDescent="0.2">
      <c r="B40" s="51"/>
      <c r="C40" s="15"/>
      <c r="D40" s="23"/>
      <c r="E40" s="23"/>
      <c r="F40" s="40"/>
      <c r="G40" s="322" t="str">
        <f t="shared" si="2"/>
        <v/>
      </c>
    </row>
    <row r="41" spans="2:7" x14ac:dyDescent="0.2">
      <c r="B41" s="51" t="s">
        <v>148</v>
      </c>
      <c r="C41" s="15" t="s">
        <v>755</v>
      </c>
      <c r="D41" s="23" t="s">
        <v>70</v>
      </c>
      <c r="E41" s="23">
        <v>2</v>
      </c>
      <c r="F41" s="40"/>
      <c r="G41" s="322">
        <f t="shared" si="2"/>
        <v>0</v>
      </c>
    </row>
    <row r="42" spans="2:7" x14ac:dyDescent="0.2">
      <c r="B42" s="51"/>
      <c r="C42" s="29"/>
      <c r="D42" s="23"/>
      <c r="E42" s="23"/>
      <c r="F42" s="40"/>
      <c r="G42" s="322" t="str">
        <f t="shared" si="2"/>
        <v/>
      </c>
    </row>
    <row r="43" spans="2:7" x14ac:dyDescent="0.2">
      <c r="B43" s="51" t="s">
        <v>149</v>
      </c>
      <c r="C43" s="29" t="s">
        <v>142</v>
      </c>
      <c r="D43" s="23" t="s">
        <v>70</v>
      </c>
      <c r="E43" s="23">
        <v>2</v>
      </c>
      <c r="F43" s="40"/>
      <c r="G43" s="322">
        <f t="shared" si="2"/>
        <v>0</v>
      </c>
    </row>
    <row r="44" spans="2:7" x14ac:dyDescent="0.2">
      <c r="B44" s="51"/>
      <c r="C44" s="29"/>
      <c r="D44" s="23"/>
      <c r="E44" s="23"/>
      <c r="F44" s="40"/>
      <c r="G44" s="322" t="str">
        <f t="shared" si="2"/>
        <v/>
      </c>
    </row>
    <row r="45" spans="2:7" s="151" customFormat="1" x14ac:dyDescent="0.2">
      <c r="B45" s="51" t="s">
        <v>150</v>
      </c>
      <c r="C45" s="29" t="s">
        <v>157</v>
      </c>
      <c r="D45" s="23" t="s">
        <v>70</v>
      </c>
      <c r="E45" s="39">
        <v>1</v>
      </c>
      <c r="F45" s="40"/>
      <c r="G45" s="322">
        <f t="shared" si="2"/>
        <v>0</v>
      </c>
    </row>
    <row r="46" spans="2:7" s="151" customFormat="1" x14ac:dyDescent="0.2">
      <c r="B46" s="51"/>
      <c r="C46" s="29"/>
      <c r="D46" s="23"/>
      <c r="E46" s="39"/>
      <c r="F46" s="40"/>
      <c r="G46" s="322" t="str">
        <f t="shared" si="2"/>
        <v/>
      </c>
    </row>
    <row r="47" spans="2:7" s="151" customFormat="1" x14ac:dyDescent="0.2">
      <c r="B47" s="51" t="s">
        <v>151</v>
      </c>
      <c r="C47" s="15" t="s">
        <v>158</v>
      </c>
      <c r="D47" s="23" t="s">
        <v>70</v>
      </c>
      <c r="E47" s="23">
        <v>10</v>
      </c>
      <c r="F47" s="40"/>
      <c r="G47" s="322">
        <f t="shared" si="2"/>
        <v>0</v>
      </c>
    </row>
    <row r="48" spans="2:7" x14ac:dyDescent="0.2">
      <c r="B48" s="51"/>
      <c r="C48" s="29"/>
      <c r="D48" s="23"/>
      <c r="E48" s="23"/>
      <c r="F48" s="40"/>
      <c r="G48" s="322" t="str">
        <f t="shared" si="2"/>
        <v/>
      </c>
    </row>
    <row r="49" spans="2:7" x14ac:dyDescent="0.2">
      <c r="B49" s="51" t="s">
        <v>152</v>
      </c>
      <c r="C49" s="29" t="s">
        <v>159</v>
      </c>
      <c r="D49" s="23" t="s">
        <v>70</v>
      </c>
      <c r="E49" s="39">
        <v>4</v>
      </c>
      <c r="F49" s="40"/>
      <c r="G49" s="322">
        <f t="shared" si="2"/>
        <v>0</v>
      </c>
    </row>
    <row r="50" spans="2:7" x14ac:dyDescent="0.2">
      <c r="B50" s="51"/>
      <c r="C50" s="29"/>
      <c r="D50" s="23"/>
      <c r="E50" s="39"/>
      <c r="F50" s="40"/>
      <c r="G50" s="322" t="str">
        <f t="shared" si="2"/>
        <v/>
      </c>
    </row>
    <row r="51" spans="2:7" x14ac:dyDescent="0.2">
      <c r="B51" s="51" t="s">
        <v>153</v>
      </c>
      <c r="C51" s="28" t="s">
        <v>160</v>
      </c>
      <c r="D51" s="23" t="s">
        <v>70</v>
      </c>
      <c r="E51" s="39">
        <v>10</v>
      </c>
      <c r="F51" s="40"/>
      <c r="G51" s="322">
        <f t="shared" si="2"/>
        <v>0</v>
      </c>
    </row>
    <row r="52" spans="2:7" x14ac:dyDescent="0.2">
      <c r="B52" s="51"/>
      <c r="C52" s="28"/>
      <c r="D52" s="23"/>
      <c r="E52" s="39"/>
      <c r="F52" s="40"/>
      <c r="G52" s="322" t="str">
        <f t="shared" si="2"/>
        <v/>
      </c>
    </row>
    <row r="53" spans="2:7" x14ac:dyDescent="0.2">
      <c r="B53" s="51" t="s">
        <v>154</v>
      </c>
      <c r="C53" s="15" t="s">
        <v>161</v>
      </c>
      <c r="D53" s="23" t="s">
        <v>70</v>
      </c>
      <c r="E53" s="23">
        <v>10</v>
      </c>
      <c r="F53" s="40"/>
      <c r="G53" s="322">
        <f t="shared" si="2"/>
        <v>0</v>
      </c>
    </row>
    <row r="54" spans="2:7" x14ac:dyDescent="0.2">
      <c r="B54" s="51"/>
      <c r="C54" s="15"/>
      <c r="D54" s="23"/>
      <c r="E54" s="23"/>
      <c r="F54" s="40"/>
      <c r="G54" s="322" t="str">
        <f t="shared" si="2"/>
        <v/>
      </c>
    </row>
    <row r="55" spans="2:7" x14ac:dyDescent="0.2">
      <c r="B55" s="51" t="s">
        <v>155</v>
      </c>
      <c r="C55" s="15" t="s">
        <v>162</v>
      </c>
      <c r="D55" s="23" t="s">
        <v>70</v>
      </c>
      <c r="E55" s="23">
        <v>10</v>
      </c>
      <c r="F55" s="40"/>
      <c r="G55" s="322">
        <f t="shared" si="2"/>
        <v>0</v>
      </c>
    </row>
    <row r="56" spans="2:7" x14ac:dyDescent="0.2">
      <c r="B56" s="51"/>
      <c r="C56" s="15"/>
      <c r="D56" s="23"/>
      <c r="E56" s="23"/>
      <c r="F56" s="40"/>
      <c r="G56" s="322" t="str">
        <f t="shared" si="2"/>
        <v/>
      </c>
    </row>
    <row r="57" spans="2:7" x14ac:dyDescent="0.2">
      <c r="B57" s="51" t="s">
        <v>156</v>
      </c>
      <c r="C57" s="15" t="s">
        <v>163</v>
      </c>
      <c r="D57" s="23" t="s">
        <v>70</v>
      </c>
      <c r="E57" s="23">
        <v>10</v>
      </c>
      <c r="F57" s="40"/>
      <c r="G57" s="322">
        <f t="shared" si="2"/>
        <v>0</v>
      </c>
    </row>
    <row r="58" spans="2:7" x14ac:dyDescent="0.2">
      <c r="B58" s="51"/>
      <c r="C58" s="15"/>
      <c r="D58" s="23"/>
      <c r="E58" s="23"/>
      <c r="F58" s="163"/>
      <c r="G58" s="322"/>
    </row>
    <row r="59" spans="2:7" ht="14.25" customHeight="1" x14ac:dyDescent="0.2">
      <c r="B59" s="51" t="s">
        <v>164</v>
      </c>
      <c r="C59" s="15" t="s">
        <v>173</v>
      </c>
      <c r="D59" s="23" t="s">
        <v>70</v>
      </c>
      <c r="E59" s="23">
        <v>5</v>
      </c>
      <c r="F59" s="40"/>
      <c r="G59" s="322">
        <f>IF(D59="","",E59*F59)</f>
        <v>0</v>
      </c>
    </row>
    <row r="60" spans="2:7" ht="14.25" customHeight="1" x14ac:dyDescent="0.2">
      <c r="B60" s="51"/>
      <c r="C60" s="15"/>
      <c r="D60" s="23"/>
      <c r="E60" s="23"/>
      <c r="F60" s="40"/>
      <c r="G60" s="322" t="str">
        <f>IF(D60="","",E60*F60)</f>
        <v/>
      </c>
    </row>
    <row r="61" spans="2:7" ht="14.25" customHeight="1" x14ac:dyDescent="0.2">
      <c r="B61" s="51" t="s">
        <v>165</v>
      </c>
      <c r="C61" s="15" t="s">
        <v>174</v>
      </c>
      <c r="D61" s="23" t="s">
        <v>70</v>
      </c>
      <c r="E61" s="23">
        <v>5</v>
      </c>
      <c r="F61" s="40"/>
      <c r="G61" s="322">
        <f>IF(D61="","",E61*F61)</f>
        <v>0</v>
      </c>
    </row>
    <row r="62" spans="2:7" x14ac:dyDescent="0.2">
      <c r="B62" s="51"/>
      <c r="C62" s="15"/>
      <c r="D62" s="23"/>
      <c r="E62" s="23"/>
      <c r="F62" s="40"/>
      <c r="G62" s="322" t="str">
        <f>IF(D62="","",E62*F62)</f>
        <v/>
      </c>
    </row>
    <row r="63" spans="2:7" s="31" customFormat="1" ht="20.100000000000001" customHeight="1" x14ac:dyDescent="0.2">
      <c r="B63" s="80" t="str">
        <f>$B$10</f>
        <v>C1.4</v>
      </c>
      <c r="C63" s="32" t="s">
        <v>12</v>
      </c>
      <c r="D63" s="33"/>
      <c r="E63" s="34"/>
      <c r="F63" s="33"/>
      <c r="G63" s="320">
        <f>SUM(G9:G62)</f>
        <v>0</v>
      </c>
    </row>
    <row r="64" spans="2:7" x14ac:dyDescent="0.2">
      <c r="B64" s="342" t="str">
        <f>Client1</f>
        <v>Province of KwaZulu-Natal</v>
      </c>
      <c r="C64" s="342"/>
      <c r="D64" s="342"/>
      <c r="E64" s="343" t="str">
        <f>"Contract No. "&amp;ContractNo</f>
        <v>Contract No. ZNB01686/00000/00/HOD/INF/22/T</v>
      </c>
      <c r="F64" s="343"/>
      <c r="G64" s="343"/>
    </row>
    <row r="65" spans="2:7" x14ac:dyDescent="0.2">
      <c r="B65" s="342" t="str">
        <f>Client2</f>
        <v>Department of Transport</v>
      </c>
      <c r="C65" s="342"/>
      <c r="D65" s="342"/>
      <c r="E65" s="343"/>
      <c r="F65" s="343"/>
      <c r="G65" s="343"/>
    </row>
    <row r="66" spans="2:7" x14ac:dyDescent="0.2">
      <c r="B66" s="345"/>
      <c r="C66" s="345"/>
      <c r="D66" s="345"/>
      <c r="E66" s="344"/>
      <c r="F66" s="344"/>
      <c r="G66" s="344"/>
    </row>
    <row r="67" spans="2:7" x14ac:dyDescent="0.2">
      <c r="B67" s="346" t="s">
        <v>8</v>
      </c>
      <c r="C67" s="347"/>
      <c r="D67" s="347"/>
      <c r="E67" s="347"/>
      <c r="F67" s="347"/>
      <c r="G67" s="348" t="str">
        <f>G4</f>
        <v>CHAPTER C1.4</v>
      </c>
    </row>
    <row r="68" spans="2:7" x14ac:dyDescent="0.2">
      <c r="B68" s="349" t="str">
        <f>ContractDescription</f>
        <v>THE UPGRADE OF P130 FROM GRAVEL TO BLACKTOP FROM KM 15.00 TO KM 18.00 IN THE UMGUNGUNDLOVU DISTRICT UNDER THE PIETERMARITZBURG REGION</v>
      </c>
      <c r="C68" s="350"/>
      <c r="D68" s="350"/>
      <c r="E68" s="350"/>
      <c r="F68" s="350"/>
      <c r="G68" s="343"/>
    </row>
    <row r="69" spans="2:7" x14ac:dyDescent="0.2">
      <c r="B69" s="349"/>
      <c r="C69" s="350"/>
      <c r="D69" s="350"/>
      <c r="E69" s="350"/>
      <c r="F69" s="350"/>
      <c r="G69" s="343"/>
    </row>
    <row r="70" spans="2:7" x14ac:dyDescent="0.2">
      <c r="B70" s="351"/>
      <c r="C70" s="352"/>
      <c r="D70" s="352"/>
      <c r="E70" s="352"/>
      <c r="F70" s="352"/>
      <c r="G70" s="344"/>
    </row>
    <row r="71" spans="2:7" s="10" customFormat="1" ht="24.95" customHeight="1" x14ac:dyDescent="0.2">
      <c r="B71" s="74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321" t="s">
        <v>5</v>
      </c>
    </row>
    <row r="72" spans="2:7" s="31" customFormat="1" ht="20.100000000000001" customHeight="1" x14ac:dyDescent="0.2">
      <c r="B72" s="80" t="s">
        <v>119</v>
      </c>
      <c r="C72" s="32" t="s">
        <v>55</v>
      </c>
      <c r="D72" s="33"/>
      <c r="E72" s="34"/>
      <c r="F72" s="33"/>
      <c r="G72" s="320">
        <f>G63</f>
        <v>0</v>
      </c>
    </row>
    <row r="73" spans="2:7" x14ac:dyDescent="0.2">
      <c r="B73" s="51"/>
      <c r="C73" s="15"/>
      <c r="D73" s="23"/>
      <c r="E73" s="23"/>
      <c r="F73" s="40"/>
      <c r="G73" s="322" t="str">
        <f>IF(D73="","",E73*F73)</f>
        <v/>
      </c>
    </row>
    <row r="74" spans="2:7" x14ac:dyDescent="0.2">
      <c r="B74" s="51" t="s">
        <v>166</v>
      </c>
      <c r="C74" s="15" t="s">
        <v>175</v>
      </c>
      <c r="D74" s="23" t="s">
        <v>70</v>
      </c>
      <c r="E74" s="23">
        <v>2</v>
      </c>
      <c r="F74" s="40"/>
      <c r="G74" s="322">
        <f>IF(D74="","",E74*F74)</f>
        <v>0</v>
      </c>
    </row>
    <row r="75" spans="2:7" x14ac:dyDescent="0.2">
      <c r="B75" s="51"/>
      <c r="C75" s="15"/>
      <c r="D75" s="23"/>
      <c r="E75" s="23"/>
      <c r="F75" s="40"/>
      <c r="G75" s="322"/>
    </row>
    <row r="76" spans="2:7" x14ac:dyDescent="0.2">
      <c r="B76" s="51" t="s">
        <v>167</v>
      </c>
      <c r="C76" s="15" t="s">
        <v>176</v>
      </c>
      <c r="D76" s="23" t="s">
        <v>70</v>
      </c>
      <c r="E76" s="23">
        <v>1</v>
      </c>
      <c r="F76" s="40"/>
      <c r="G76" s="322">
        <f t="shared" ref="G76:G86" si="3">IF(D76="","",E76*F76)</f>
        <v>0</v>
      </c>
    </row>
    <row r="77" spans="2:7" x14ac:dyDescent="0.2">
      <c r="B77" s="51"/>
      <c r="C77" s="15"/>
      <c r="D77" s="23"/>
      <c r="E77" s="23"/>
      <c r="F77" s="40"/>
      <c r="G77" s="322" t="str">
        <f t="shared" si="3"/>
        <v/>
      </c>
    </row>
    <row r="78" spans="2:7" x14ac:dyDescent="0.2">
      <c r="B78" s="51" t="s">
        <v>168</v>
      </c>
      <c r="C78" s="15" t="s">
        <v>177</v>
      </c>
      <c r="D78" s="23" t="s">
        <v>70</v>
      </c>
      <c r="E78" s="23">
        <v>1</v>
      </c>
      <c r="F78" s="40"/>
      <c r="G78" s="322">
        <f t="shared" si="3"/>
        <v>0</v>
      </c>
    </row>
    <row r="79" spans="2:7" x14ac:dyDescent="0.2">
      <c r="B79" s="51"/>
      <c r="C79" s="15"/>
      <c r="D79" s="23"/>
      <c r="E79" s="23"/>
      <c r="F79" s="40"/>
      <c r="G79" s="322" t="str">
        <f t="shared" si="3"/>
        <v/>
      </c>
    </row>
    <row r="80" spans="2:7" ht="25.5" x14ac:dyDescent="0.2">
      <c r="B80" s="51" t="s">
        <v>169</v>
      </c>
      <c r="C80" s="15" t="s">
        <v>178</v>
      </c>
      <c r="D80" s="23" t="s">
        <v>70</v>
      </c>
      <c r="E80" s="23">
        <v>1</v>
      </c>
      <c r="F80" s="40"/>
      <c r="G80" s="322">
        <f t="shared" si="3"/>
        <v>0</v>
      </c>
    </row>
    <row r="81" spans="2:7" x14ac:dyDescent="0.2">
      <c r="B81" s="51"/>
      <c r="C81" s="15"/>
      <c r="D81" s="23"/>
      <c r="E81" s="23"/>
      <c r="F81" s="40"/>
      <c r="G81" s="322" t="str">
        <f t="shared" si="3"/>
        <v/>
      </c>
    </row>
    <row r="82" spans="2:7" ht="25.5" x14ac:dyDescent="0.2">
      <c r="B82" s="51" t="s">
        <v>170</v>
      </c>
      <c r="C82" s="15" t="s">
        <v>179</v>
      </c>
      <c r="D82" s="23" t="s">
        <v>70</v>
      </c>
      <c r="E82" s="23">
        <v>1</v>
      </c>
      <c r="F82" s="40"/>
      <c r="G82" s="322">
        <f t="shared" si="3"/>
        <v>0</v>
      </c>
    </row>
    <row r="83" spans="2:7" x14ac:dyDescent="0.2">
      <c r="B83" s="51"/>
      <c r="C83" s="15"/>
      <c r="D83" s="23"/>
      <c r="E83" s="23"/>
      <c r="F83" s="40"/>
      <c r="G83" s="322" t="str">
        <f t="shared" si="3"/>
        <v/>
      </c>
    </row>
    <row r="84" spans="2:7" x14ac:dyDescent="0.2">
      <c r="B84" s="51" t="s">
        <v>171</v>
      </c>
      <c r="C84" s="15" t="s">
        <v>180</v>
      </c>
      <c r="D84" s="23" t="s">
        <v>70</v>
      </c>
      <c r="E84" s="23">
        <v>1</v>
      </c>
      <c r="F84" s="40"/>
      <c r="G84" s="322">
        <f t="shared" si="3"/>
        <v>0</v>
      </c>
    </row>
    <row r="85" spans="2:7" x14ac:dyDescent="0.2">
      <c r="B85" s="51"/>
      <c r="C85" s="15"/>
      <c r="D85" s="23"/>
      <c r="E85" s="23"/>
      <c r="F85" s="40"/>
      <c r="G85" s="322" t="str">
        <f t="shared" si="3"/>
        <v/>
      </c>
    </row>
    <row r="86" spans="2:7" x14ac:dyDescent="0.2">
      <c r="B86" s="51" t="s">
        <v>172</v>
      </c>
      <c r="C86" s="15" t="s">
        <v>181</v>
      </c>
      <c r="D86" s="23" t="s">
        <v>70</v>
      </c>
      <c r="E86" s="23">
        <v>1</v>
      </c>
      <c r="F86" s="40"/>
      <c r="G86" s="322">
        <f t="shared" si="3"/>
        <v>0</v>
      </c>
    </row>
    <row r="87" spans="2:7" x14ac:dyDescent="0.2">
      <c r="B87" s="51"/>
      <c r="C87" s="15"/>
      <c r="D87" s="23"/>
      <c r="E87" s="23"/>
      <c r="F87" s="40"/>
      <c r="G87" s="322"/>
    </row>
    <row r="88" spans="2:7" x14ac:dyDescent="0.2">
      <c r="B88" s="73" t="s">
        <v>182</v>
      </c>
      <c r="C88" s="21" t="s">
        <v>183</v>
      </c>
      <c r="D88" s="23"/>
      <c r="E88" s="23"/>
      <c r="F88" s="40"/>
      <c r="G88" s="322" t="str">
        <f t="shared" ref="G88:G104" si="4">IF(D88="","",E88*F88)</f>
        <v/>
      </c>
    </row>
    <row r="89" spans="2:7" x14ac:dyDescent="0.2">
      <c r="B89" s="51"/>
      <c r="C89" s="15"/>
      <c r="D89" s="23"/>
      <c r="E89" s="23"/>
      <c r="F89" s="40"/>
      <c r="G89" s="322" t="str">
        <f t="shared" si="4"/>
        <v/>
      </c>
    </row>
    <row r="90" spans="2:7" ht="38.25" x14ac:dyDescent="0.2">
      <c r="B90" s="51" t="s">
        <v>184</v>
      </c>
      <c r="C90" s="15" t="s">
        <v>192</v>
      </c>
      <c r="D90" s="23" t="s">
        <v>533</v>
      </c>
      <c r="E90" s="23">
        <v>150000</v>
      </c>
      <c r="F90" s="40">
        <v>1</v>
      </c>
      <c r="G90" s="322">
        <f t="shared" si="4"/>
        <v>150000</v>
      </c>
    </row>
    <row r="91" spans="2:7" x14ac:dyDescent="0.2">
      <c r="B91" s="51"/>
      <c r="C91" s="15"/>
      <c r="D91" s="23"/>
      <c r="E91" s="23"/>
      <c r="F91" s="40"/>
      <c r="G91" s="322" t="str">
        <f t="shared" si="4"/>
        <v/>
      </c>
    </row>
    <row r="92" spans="2:7" x14ac:dyDescent="0.2">
      <c r="B92" s="51" t="s">
        <v>185</v>
      </c>
      <c r="C92" s="15" t="s">
        <v>193</v>
      </c>
      <c r="D92" s="23" t="s">
        <v>54</v>
      </c>
      <c r="E92" s="23">
        <v>150000</v>
      </c>
      <c r="F92" s="198"/>
      <c r="G92" s="322">
        <f t="shared" si="4"/>
        <v>0</v>
      </c>
    </row>
    <row r="93" spans="2:7" x14ac:dyDescent="0.2">
      <c r="B93" s="51"/>
      <c r="C93" s="15"/>
      <c r="D93" s="23"/>
      <c r="E93" s="23"/>
      <c r="F93" s="40"/>
      <c r="G93" s="322" t="str">
        <f t="shared" si="4"/>
        <v/>
      </c>
    </row>
    <row r="94" spans="2:7" ht="25.5" x14ac:dyDescent="0.2">
      <c r="B94" s="51" t="s">
        <v>186</v>
      </c>
      <c r="C94" s="15" t="s">
        <v>210</v>
      </c>
      <c r="D94" s="23" t="s">
        <v>533</v>
      </c>
      <c r="E94" s="23">
        <v>15000</v>
      </c>
      <c r="F94" s="40">
        <v>1</v>
      </c>
      <c r="G94" s="322">
        <f t="shared" si="4"/>
        <v>15000</v>
      </c>
    </row>
    <row r="95" spans="2:7" x14ac:dyDescent="0.2">
      <c r="B95" s="51"/>
      <c r="C95" s="15"/>
      <c r="D95" s="23"/>
      <c r="E95" s="23"/>
      <c r="F95" s="40"/>
      <c r="G95" s="322" t="str">
        <f t="shared" si="4"/>
        <v/>
      </c>
    </row>
    <row r="96" spans="2:7" x14ac:dyDescent="0.2">
      <c r="B96" s="51" t="s">
        <v>187</v>
      </c>
      <c r="C96" s="15" t="s">
        <v>213</v>
      </c>
      <c r="D96" s="23" t="s">
        <v>54</v>
      </c>
      <c r="E96" s="23">
        <v>15000</v>
      </c>
      <c r="F96" s="198"/>
      <c r="G96" s="322">
        <f t="shared" si="4"/>
        <v>0</v>
      </c>
    </row>
    <row r="97" spans="2:7" x14ac:dyDescent="0.2">
      <c r="B97" s="51"/>
      <c r="C97" s="15"/>
      <c r="D97" s="23"/>
      <c r="E97" s="23"/>
      <c r="F97" s="40"/>
      <c r="G97" s="322" t="str">
        <f t="shared" si="4"/>
        <v/>
      </c>
    </row>
    <row r="98" spans="2:7" ht="25.5" x14ac:dyDescent="0.2">
      <c r="B98" s="51" t="s">
        <v>188</v>
      </c>
      <c r="C98" s="15" t="s">
        <v>212</v>
      </c>
      <c r="D98" s="23" t="s">
        <v>533</v>
      </c>
      <c r="E98" s="23">
        <v>20000</v>
      </c>
      <c r="F98" s="40">
        <v>1</v>
      </c>
      <c r="G98" s="322">
        <f t="shared" si="4"/>
        <v>20000</v>
      </c>
    </row>
    <row r="99" spans="2:7" x14ac:dyDescent="0.2">
      <c r="B99" s="51"/>
      <c r="C99" s="15"/>
      <c r="D99" s="23"/>
      <c r="E99" s="23"/>
      <c r="F99" s="40"/>
      <c r="G99" s="322" t="str">
        <f t="shared" si="4"/>
        <v/>
      </c>
    </row>
    <row r="100" spans="2:7" x14ac:dyDescent="0.2">
      <c r="B100" s="51" t="s">
        <v>189</v>
      </c>
      <c r="C100" s="15" t="s">
        <v>214</v>
      </c>
      <c r="D100" s="23" t="s">
        <v>54</v>
      </c>
      <c r="E100" s="23">
        <v>20000</v>
      </c>
      <c r="F100" s="198"/>
      <c r="G100" s="322">
        <f t="shared" si="4"/>
        <v>0</v>
      </c>
    </row>
    <row r="101" spans="2:7" x14ac:dyDescent="0.2">
      <c r="B101" s="51"/>
      <c r="C101" s="15"/>
      <c r="D101" s="23"/>
      <c r="E101" s="23"/>
      <c r="F101" s="40"/>
      <c r="G101" s="322" t="str">
        <f t="shared" si="4"/>
        <v/>
      </c>
    </row>
    <row r="102" spans="2:7" ht="51" x14ac:dyDescent="0.2">
      <c r="B102" s="51" t="s">
        <v>190</v>
      </c>
      <c r="C102" s="15" t="s">
        <v>211</v>
      </c>
      <c r="D102" s="23" t="s">
        <v>533</v>
      </c>
      <c r="E102" s="23">
        <v>100000</v>
      </c>
      <c r="F102" s="40">
        <v>1</v>
      </c>
      <c r="G102" s="322">
        <f t="shared" si="4"/>
        <v>100000</v>
      </c>
    </row>
    <row r="103" spans="2:7" x14ac:dyDescent="0.2">
      <c r="B103" s="51"/>
      <c r="C103" s="15"/>
      <c r="D103" s="23"/>
      <c r="E103" s="23"/>
      <c r="F103" s="40"/>
      <c r="G103" s="322" t="str">
        <f t="shared" si="4"/>
        <v/>
      </c>
    </row>
    <row r="104" spans="2:7" x14ac:dyDescent="0.2">
      <c r="B104" s="51" t="s">
        <v>191</v>
      </c>
      <c r="C104" s="15" t="s">
        <v>215</v>
      </c>
      <c r="D104" s="23" t="s">
        <v>54</v>
      </c>
      <c r="E104" s="23">
        <v>100000</v>
      </c>
      <c r="F104" s="198"/>
      <c r="G104" s="322">
        <f t="shared" si="4"/>
        <v>0</v>
      </c>
    </row>
    <row r="105" spans="2:7" x14ac:dyDescent="0.2">
      <c r="B105" s="51"/>
      <c r="C105" s="15"/>
      <c r="D105" s="23"/>
      <c r="E105" s="23"/>
      <c r="F105" s="40"/>
      <c r="G105" s="322"/>
    </row>
    <row r="106" spans="2:7" ht="25.5" x14ac:dyDescent="0.2">
      <c r="B106" s="73" t="s">
        <v>194</v>
      </c>
      <c r="C106" s="21" t="s">
        <v>195</v>
      </c>
      <c r="D106" s="23"/>
      <c r="E106" s="23"/>
      <c r="F106" s="40"/>
      <c r="G106" s="322" t="str">
        <f t="shared" ref="G106:G120" si="5">IF(D106="","",E106*F106)</f>
        <v/>
      </c>
    </row>
    <row r="107" spans="2:7" x14ac:dyDescent="0.2">
      <c r="B107" s="51"/>
      <c r="C107" s="15"/>
      <c r="D107" s="23"/>
      <c r="E107" s="23"/>
      <c r="F107" s="40"/>
      <c r="G107" s="322" t="str">
        <f t="shared" si="5"/>
        <v/>
      </c>
    </row>
    <row r="108" spans="2:7" x14ac:dyDescent="0.2">
      <c r="B108" s="51" t="s">
        <v>196</v>
      </c>
      <c r="C108" s="15" t="s">
        <v>197</v>
      </c>
      <c r="D108" s="23" t="s">
        <v>11</v>
      </c>
      <c r="E108" s="23">
        <v>1</v>
      </c>
      <c r="F108" s="40"/>
      <c r="G108" s="322">
        <f t="shared" si="5"/>
        <v>0</v>
      </c>
    </row>
    <row r="109" spans="2:7" s="151" customFormat="1" x14ac:dyDescent="0.2">
      <c r="B109" s="51"/>
      <c r="C109" s="15"/>
      <c r="D109" s="23"/>
      <c r="E109" s="23"/>
      <c r="F109" s="40"/>
      <c r="G109" s="322" t="str">
        <f t="shared" si="5"/>
        <v/>
      </c>
    </row>
    <row r="110" spans="2:7" x14ac:dyDescent="0.2">
      <c r="B110" s="51" t="s">
        <v>198</v>
      </c>
      <c r="C110" s="15" t="s">
        <v>199</v>
      </c>
      <c r="D110" s="23" t="s">
        <v>23</v>
      </c>
      <c r="E110" s="23">
        <v>12</v>
      </c>
      <c r="F110" s="40"/>
      <c r="G110" s="322">
        <f t="shared" si="5"/>
        <v>0</v>
      </c>
    </row>
    <row r="111" spans="2:7" x14ac:dyDescent="0.2">
      <c r="B111" s="51"/>
      <c r="C111" s="15"/>
      <c r="D111" s="23"/>
      <c r="E111" s="23"/>
      <c r="F111" s="40"/>
      <c r="G111" s="322" t="str">
        <f t="shared" si="5"/>
        <v/>
      </c>
    </row>
    <row r="112" spans="2:7" x14ac:dyDescent="0.2">
      <c r="B112" s="73" t="s">
        <v>201</v>
      </c>
      <c r="C112" s="21" t="s">
        <v>200</v>
      </c>
      <c r="D112" s="23"/>
      <c r="E112" s="23"/>
      <c r="F112" s="40"/>
      <c r="G112" s="322" t="str">
        <f t="shared" si="5"/>
        <v/>
      </c>
    </row>
    <row r="113" spans="2:7" s="151" customFormat="1" x14ac:dyDescent="0.2">
      <c r="B113" s="51"/>
      <c r="C113" s="15"/>
      <c r="D113" s="23"/>
      <c r="E113" s="23"/>
      <c r="F113" s="40"/>
      <c r="G113" s="322" t="str">
        <f t="shared" si="5"/>
        <v/>
      </c>
    </row>
    <row r="114" spans="2:7" x14ac:dyDescent="0.2">
      <c r="B114" s="51" t="s">
        <v>202</v>
      </c>
      <c r="C114" s="15" t="s">
        <v>203</v>
      </c>
      <c r="D114" s="23" t="s">
        <v>23</v>
      </c>
      <c r="E114" s="23">
        <v>12</v>
      </c>
      <c r="F114" s="40"/>
      <c r="G114" s="322">
        <f t="shared" si="5"/>
        <v>0</v>
      </c>
    </row>
    <row r="115" spans="2:7" x14ac:dyDescent="0.2">
      <c r="B115" s="51"/>
      <c r="C115" s="15"/>
      <c r="D115" s="23"/>
      <c r="E115" s="23"/>
      <c r="F115" s="40"/>
      <c r="G115" s="322" t="str">
        <f t="shared" si="5"/>
        <v/>
      </c>
    </row>
    <row r="116" spans="2:7" ht="25.5" x14ac:dyDescent="0.2">
      <c r="B116" s="73" t="s">
        <v>204</v>
      </c>
      <c r="C116" s="21" t="s">
        <v>205</v>
      </c>
      <c r="D116" s="23"/>
      <c r="E116" s="23"/>
      <c r="F116" s="40"/>
      <c r="G116" s="322" t="str">
        <f t="shared" si="5"/>
        <v/>
      </c>
    </row>
    <row r="117" spans="2:7" x14ac:dyDescent="0.2">
      <c r="B117" s="51"/>
      <c r="C117" s="15"/>
      <c r="D117" s="23"/>
      <c r="E117" s="23"/>
      <c r="F117" s="40"/>
      <c r="G117" s="322" t="str">
        <f t="shared" si="5"/>
        <v/>
      </c>
    </row>
    <row r="118" spans="2:7" ht="38.25" x14ac:dyDescent="0.2">
      <c r="B118" s="51" t="s">
        <v>206</v>
      </c>
      <c r="C118" s="15" t="s">
        <v>216</v>
      </c>
      <c r="D118" s="23" t="s">
        <v>11</v>
      </c>
      <c r="E118" s="23">
        <v>1</v>
      </c>
      <c r="F118" s="40"/>
      <c r="G118" s="322">
        <f t="shared" si="5"/>
        <v>0</v>
      </c>
    </row>
    <row r="119" spans="2:7" s="151" customFormat="1" x14ac:dyDescent="0.2">
      <c r="B119" s="51"/>
      <c r="C119" s="15"/>
      <c r="D119" s="23"/>
      <c r="E119" s="23"/>
      <c r="F119" s="40"/>
      <c r="G119" s="322" t="str">
        <f t="shared" si="5"/>
        <v/>
      </c>
    </row>
    <row r="120" spans="2:7" ht="38.25" x14ac:dyDescent="0.2">
      <c r="B120" s="51" t="s">
        <v>207</v>
      </c>
      <c r="C120" s="15" t="s">
        <v>217</v>
      </c>
      <c r="D120" s="23" t="s">
        <v>23</v>
      </c>
      <c r="E120" s="23">
        <v>12</v>
      </c>
      <c r="F120" s="40"/>
      <c r="G120" s="322">
        <f t="shared" si="5"/>
        <v>0</v>
      </c>
    </row>
    <row r="121" spans="2:7" s="31" customFormat="1" ht="20.100000000000001" customHeight="1" x14ac:dyDescent="0.2">
      <c r="B121" s="80" t="str">
        <f>$B$10</f>
        <v>C1.4</v>
      </c>
      <c r="C121" s="32" t="s">
        <v>652</v>
      </c>
      <c r="D121" s="33"/>
      <c r="E121" s="34"/>
      <c r="F121" s="33"/>
      <c r="G121" s="320">
        <f>SUM(G72:G120)</f>
        <v>285000</v>
      </c>
    </row>
  </sheetData>
  <mergeCells count="11">
    <mergeCell ref="B67:F67"/>
    <mergeCell ref="G67:G70"/>
    <mergeCell ref="B68:F70"/>
    <mergeCell ref="E1:G1"/>
    <mergeCell ref="B5:F7"/>
    <mergeCell ref="G4:G7"/>
    <mergeCell ref="B4:F4"/>
    <mergeCell ref="B64:D64"/>
    <mergeCell ref="E64:G66"/>
    <mergeCell ref="B65:D65"/>
    <mergeCell ref="B66:D66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126"/>
  <sheetViews>
    <sheetView view="pageBreakPreview" topLeftCell="A115" zoomScale="70" zoomScaleNormal="100" zoomScaleSheetLayoutView="70" zoomScalePageLayoutView="125" workbookViewId="0">
      <selection activeCell="F18" sqref="F18"/>
    </sheetView>
  </sheetViews>
  <sheetFormatPr defaultColWidth="6.85546875" defaultRowHeight="12.75" x14ac:dyDescent="0.2"/>
  <cols>
    <col min="1" max="1" width="0.85546875" style="1" customWidth="1"/>
    <col min="2" max="2" width="15" style="37" customWidth="1"/>
    <col min="3" max="3" width="45.7109375" style="3" customWidth="1"/>
    <col min="4" max="5" width="18.42578125" style="4" customWidth="1"/>
    <col min="6" max="6" width="18.42578125" style="1" customWidth="1"/>
    <col min="7" max="7" width="18.42578125" style="5" customWidth="1"/>
    <col min="8" max="16384" width="6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77"/>
      <c r="C3" s="77"/>
      <c r="D3" s="78"/>
      <c r="E3" s="78"/>
      <c r="F3" s="79"/>
      <c r="G3" s="89"/>
    </row>
    <row r="4" spans="2:7" x14ac:dyDescent="0.2">
      <c r="B4" s="346" t="s">
        <v>8</v>
      </c>
      <c r="C4" s="347"/>
      <c r="D4" s="347"/>
      <c r="E4" s="347"/>
      <c r="F4" s="347"/>
      <c r="G4" s="353" t="str">
        <f>"CHAPTER "&amp;B10</f>
        <v>CHAPTER C1.5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</row>
    <row r="6" spans="2:7" ht="12.75" customHeight="1" x14ac:dyDescent="0.2">
      <c r="B6" s="349"/>
      <c r="C6" s="350"/>
      <c r="D6" s="350"/>
      <c r="E6" s="350"/>
      <c r="F6" s="350"/>
      <c r="G6" s="354"/>
    </row>
    <row r="7" spans="2:7" ht="7.5" customHeight="1" x14ac:dyDescent="0.2">
      <c r="B7" s="351"/>
      <c r="C7" s="352"/>
      <c r="D7" s="352"/>
      <c r="E7" s="352"/>
      <c r="F7" s="352"/>
      <c r="G7" s="355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321" t="s">
        <v>5</v>
      </c>
    </row>
    <row r="9" spans="2:7" x14ac:dyDescent="0.2">
      <c r="B9" s="14"/>
      <c r="C9" s="15"/>
      <c r="D9" s="16"/>
      <c r="E9" s="16"/>
      <c r="F9" s="17"/>
      <c r="G9" s="332" t="str">
        <f>IF(D9="","",E9*F9)</f>
        <v/>
      </c>
    </row>
    <row r="10" spans="2:7" x14ac:dyDescent="0.2">
      <c r="B10" s="73" t="s">
        <v>208</v>
      </c>
      <c r="C10" s="21" t="s">
        <v>209</v>
      </c>
      <c r="D10" s="23"/>
      <c r="E10" s="23"/>
      <c r="F10" s="42"/>
      <c r="G10" s="332" t="str">
        <f>IF(D10="","",E10*F10)</f>
        <v/>
      </c>
    </row>
    <row r="11" spans="2:7" x14ac:dyDescent="0.2">
      <c r="B11" s="51"/>
      <c r="C11" s="15"/>
      <c r="D11" s="23"/>
      <c r="E11" s="23"/>
      <c r="F11" s="42"/>
      <c r="G11" s="332" t="str">
        <f>IF(D11="","",E11*F11)</f>
        <v/>
      </c>
    </row>
    <row r="12" spans="2:7" x14ac:dyDescent="0.2">
      <c r="B12" s="51"/>
      <c r="C12" s="15"/>
      <c r="D12" s="23"/>
      <c r="E12" s="199"/>
      <c r="F12" s="203"/>
      <c r="G12" s="332"/>
    </row>
    <row r="13" spans="2:7" x14ac:dyDescent="0.2">
      <c r="B13" s="51"/>
      <c r="C13" s="15"/>
      <c r="D13" s="23"/>
      <c r="E13" s="199"/>
      <c r="F13" s="203"/>
      <c r="G13" s="332" t="str">
        <f t="shared" ref="G13:G18" si="0">IF(D13="","",E13*F13)</f>
        <v/>
      </c>
    </row>
    <row r="14" spans="2:7" x14ac:dyDescent="0.2">
      <c r="B14" s="73" t="s">
        <v>218</v>
      </c>
      <c r="C14" s="8" t="s">
        <v>219</v>
      </c>
      <c r="D14" s="23" t="s">
        <v>23</v>
      </c>
      <c r="E14" s="199">
        <v>12</v>
      </c>
      <c r="F14" s="47"/>
      <c r="G14" s="332">
        <f t="shared" si="0"/>
        <v>0</v>
      </c>
    </row>
    <row r="15" spans="2:7" x14ac:dyDescent="0.2">
      <c r="B15" s="51"/>
      <c r="C15" s="29"/>
      <c r="D15" s="23"/>
      <c r="E15" s="199"/>
      <c r="F15" s="283"/>
      <c r="G15" s="332" t="str">
        <f t="shared" si="0"/>
        <v/>
      </c>
    </row>
    <row r="16" spans="2:7" x14ac:dyDescent="0.2">
      <c r="B16" s="73" t="s">
        <v>220</v>
      </c>
      <c r="C16" s="21" t="s">
        <v>221</v>
      </c>
      <c r="D16" s="23"/>
      <c r="E16" s="199"/>
      <c r="F16" s="42"/>
      <c r="G16" s="332" t="str">
        <f t="shared" si="0"/>
        <v/>
      </c>
    </row>
    <row r="17" spans="2:7" x14ac:dyDescent="0.2">
      <c r="B17" s="51"/>
      <c r="C17" s="15"/>
      <c r="D17" s="23"/>
      <c r="E17" s="199"/>
      <c r="F17" s="49"/>
      <c r="G17" s="332" t="str">
        <f t="shared" si="0"/>
        <v/>
      </c>
    </row>
    <row r="18" spans="2:7" ht="114.75" x14ac:dyDescent="0.2">
      <c r="B18" s="73"/>
      <c r="C18" s="15" t="s">
        <v>222</v>
      </c>
      <c r="D18" s="23" t="s">
        <v>319</v>
      </c>
      <c r="E18" s="264"/>
      <c r="F18" s="30"/>
      <c r="G18" s="332">
        <f t="shared" si="0"/>
        <v>0</v>
      </c>
    </row>
    <row r="19" spans="2:7" x14ac:dyDescent="0.2">
      <c r="B19" s="73"/>
      <c r="C19" s="15"/>
      <c r="D19" s="23"/>
      <c r="E19" s="264"/>
      <c r="F19" s="30"/>
      <c r="G19" s="332"/>
    </row>
    <row r="20" spans="2:7" ht="25.5" x14ac:dyDescent="0.2">
      <c r="B20" s="51" t="s">
        <v>702</v>
      </c>
      <c r="C20" s="15" t="s">
        <v>276</v>
      </c>
      <c r="D20" s="23" t="s">
        <v>34</v>
      </c>
      <c r="E20" s="284">
        <v>2</v>
      </c>
      <c r="F20" s="285"/>
      <c r="G20" s="332">
        <f>F20*E20</f>
        <v>0</v>
      </c>
    </row>
    <row r="21" spans="2:7" x14ac:dyDescent="0.2">
      <c r="B21" s="51"/>
      <c r="C21" s="15"/>
      <c r="D21" s="23"/>
      <c r="E21" s="284"/>
      <c r="F21" s="285"/>
      <c r="G21" s="332"/>
    </row>
    <row r="22" spans="2:7" s="38" customFormat="1" ht="25.5" x14ac:dyDescent="0.2">
      <c r="B22" s="51" t="s">
        <v>703</v>
      </c>
      <c r="C22" s="15" t="s">
        <v>277</v>
      </c>
      <c r="D22" s="23" t="s">
        <v>34</v>
      </c>
      <c r="E22" s="284">
        <v>2</v>
      </c>
      <c r="F22" s="47"/>
      <c r="G22" s="323">
        <f>IF(D22="","",E22*F22)</f>
        <v>0</v>
      </c>
    </row>
    <row r="23" spans="2:7" s="38" customFormat="1" x14ac:dyDescent="0.2">
      <c r="B23" s="51"/>
      <c r="C23" s="15"/>
      <c r="D23" s="23"/>
      <c r="E23" s="284"/>
      <c r="F23" s="47"/>
      <c r="G23" s="323"/>
    </row>
    <row r="24" spans="2:7" s="38" customFormat="1" ht="25.5" x14ac:dyDescent="0.2">
      <c r="B24" s="51" t="s">
        <v>704</v>
      </c>
      <c r="C24" s="15" t="s">
        <v>311</v>
      </c>
      <c r="D24" s="23"/>
      <c r="E24" s="284"/>
      <c r="F24" s="47"/>
      <c r="G24" s="323"/>
    </row>
    <row r="25" spans="2:7" s="38" customFormat="1" x14ac:dyDescent="0.2">
      <c r="B25" s="51"/>
      <c r="C25" s="15"/>
      <c r="D25" s="23"/>
      <c r="E25" s="284"/>
      <c r="F25" s="47"/>
      <c r="G25" s="323"/>
    </row>
    <row r="26" spans="2:7" s="38" customFormat="1" ht="25.5" x14ac:dyDescent="0.2">
      <c r="B26" s="51" t="s">
        <v>75</v>
      </c>
      <c r="C26" s="15" t="s">
        <v>312</v>
      </c>
      <c r="D26" s="23" t="s">
        <v>322</v>
      </c>
      <c r="E26" s="284">
        <v>10000</v>
      </c>
      <c r="F26" s="47"/>
      <c r="G26" s="323">
        <f>F26*E26</f>
        <v>0</v>
      </c>
    </row>
    <row r="27" spans="2:7" s="38" customFormat="1" x14ac:dyDescent="0.2">
      <c r="B27" s="51"/>
      <c r="C27" s="15"/>
      <c r="D27" s="23"/>
      <c r="E27" s="284"/>
      <c r="F27" s="47"/>
      <c r="G27" s="323"/>
    </row>
    <row r="28" spans="2:7" s="38" customFormat="1" ht="14.25" x14ac:dyDescent="0.2">
      <c r="B28" s="51" t="s">
        <v>77</v>
      </c>
      <c r="C28" s="15" t="s">
        <v>313</v>
      </c>
      <c r="D28" s="23" t="s">
        <v>322</v>
      </c>
      <c r="E28" s="284">
        <v>1000</v>
      </c>
      <c r="F28" s="47"/>
      <c r="G28" s="323">
        <f>F28*E28</f>
        <v>0</v>
      </c>
    </row>
    <row r="29" spans="2:7" s="38" customFormat="1" x14ac:dyDescent="0.2">
      <c r="B29" s="51"/>
      <c r="C29" s="15"/>
      <c r="D29" s="23"/>
      <c r="E29" s="284"/>
      <c r="F29" s="47"/>
      <c r="G29" s="323"/>
    </row>
    <row r="30" spans="2:7" s="38" customFormat="1" ht="25.5" x14ac:dyDescent="0.2">
      <c r="B30" s="51" t="s">
        <v>705</v>
      </c>
      <c r="C30" s="15" t="s">
        <v>314</v>
      </c>
      <c r="D30" s="23"/>
      <c r="E30" s="284"/>
      <c r="F30" s="47"/>
      <c r="G30" s="323"/>
    </row>
    <row r="31" spans="2:7" s="38" customFormat="1" x14ac:dyDescent="0.2">
      <c r="B31" s="51"/>
      <c r="C31" s="15"/>
      <c r="D31" s="23"/>
      <c r="E31" s="284"/>
      <c r="F31" s="47"/>
      <c r="G31" s="323"/>
    </row>
    <row r="32" spans="2:7" s="38" customFormat="1" ht="25.5" x14ac:dyDescent="0.2">
      <c r="B32" s="51" t="s">
        <v>75</v>
      </c>
      <c r="C32" s="15" t="s">
        <v>315</v>
      </c>
      <c r="D32" s="23" t="s">
        <v>322</v>
      </c>
      <c r="E32" s="284">
        <v>15000</v>
      </c>
      <c r="F32" s="47"/>
      <c r="G32" s="323">
        <f>F32*E32</f>
        <v>0</v>
      </c>
    </row>
    <row r="33" spans="2:7" s="38" customFormat="1" x14ac:dyDescent="0.2">
      <c r="B33" s="51"/>
      <c r="C33" s="29"/>
      <c r="D33" s="23"/>
      <c r="E33" s="284"/>
      <c r="F33" s="47"/>
      <c r="G33" s="323"/>
    </row>
    <row r="34" spans="2:7" s="38" customFormat="1" ht="14.25" x14ac:dyDescent="0.2">
      <c r="B34" s="51" t="s">
        <v>77</v>
      </c>
      <c r="C34" s="29" t="s">
        <v>316</v>
      </c>
      <c r="D34" s="23" t="s">
        <v>322</v>
      </c>
      <c r="E34" s="284">
        <v>40000</v>
      </c>
      <c r="F34" s="47"/>
      <c r="G34" s="323">
        <f>F34*E34</f>
        <v>0</v>
      </c>
    </row>
    <row r="35" spans="2:7" s="38" customFormat="1" x14ac:dyDescent="0.2">
      <c r="B35" s="51"/>
      <c r="C35" s="29"/>
      <c r="D35" s="23"/>
      <c r="E35" s="284"/>
      <c r="F35" s="47"/>
      <c r="G35" s="323"/>
    </row>
    <row r="36" spans="2:7" s="38" customFormat="1" ht="14.25" x14ac:dyDescent="0.2">
      <c r="B36" s="51" t="s">
        <v>96</v>
      </c>
      <c r="C36" s="29" t="s">
        <v>317</v>
      </c>
      <c r="D36" s="23" t="s">
        <v>322</v>
      </c>
      <c r="E36" s="284">
        <f>500*50</f>
        <v>25000</v>
      </c>
      <c r="F36" s="47"/>
      <c r="G36" s="323">
        <f>F36*E36</f>
        <v>0</v>
      </c>
    </row>
    <row r="37" spans="2:7" s="38" customFormat="1" x14ac:dyDescent="0.2">
      <c r="B37" s="51"/>
      <c r="C37" s="128"/>
      <c r="D37" s="23"/>
      <c r="E37" s="284"/>
      <c r="F37" s="47"/>
      <c r="G37" s="323"/>
    </row>
    <row r="38" spans="2:7" s="38" customFormat="1" ht="51" x14ac:dyDescent="0.2">
      <c r="B38" s="51" t="s">
        <v>706</v>
      </c>
      <c r="C38" s="29" t="s">
        <v>498</v>
      </c>
      <c r="D38" s="23" t="s">
        <v>45</v>
      </c>
      <c r="E38" s="284">
        <v>150</v>
      </c>
      <c r="F38" s="47"/>
      <c r="G38" s="323">
        <f>F38*E38</f>
        <v>0</v>
      </c>
    </row>
    <row r="39" spans="2:7" s="38" customFormat="1" x14ac:dyDescent="0.2">
      <c r="B39" s="51"/>
      <c r="C39" s="128"/>
      <c r="D39" s="23"/>
      <c r="E39" s="284"/>
      <c r="F39" s="47"/>
      <c r="G39" s="323"/>
    </row>
    <row r="40" spans="2:7" s="38" customFormat="1" ht="38.25" x14ac:dyDescent="0.2">
      <c r="B40" s="51" t="s">
        <v>707</v>
      </c>
      <c r="C40" s="15" t="s">
        <v>497</v>
      </c>
      <c r="D40" s="23" t="s">
        <v>45</v>
      </c>
      <c r="E40" s="284">
        <v>30</v>
      </c>
      <c r="F40" s="47"/>
      <c r="G40" s="323">
        <f>F40*E40</f>
        <v>0</v>
      </c>
    </row>
    <row r="41" spans="2:7" s="38" customFormat="1" x14ac:dyDescent="0.2">
      <c r="B41" s="51"/>
      <c r="C41" s="128"/>
      <c r="D41" s="23"/>
      <c r="E41" s="284"/>
      <c r="F41" s="47"/>
      <c r="G41" s="323"/>
    </row>
    <row r="42" spans="2:7" s="38" customFormat="1" x14ac:dyDescent="0.2">
      <c r="B42" s="51" t="s">
        <v>708</v>
      </c>
      <c r="C42" s="15" t="s">
        <v>496</v>
      </c>
      <c r="D42" s="16"/>
      <c r="E42" s="284"/>
      <c r="F42" s="47"/>
      <c r="G42" s="323"/>
    </row>
    <row r="43" spans="2:7" s="38" customFormat="1" x14ac:dyDescent="0.2">
      <c r="B43" s="51"/>
      <c r="C43" s="15"/>
      <c r="D43" s="16"/>
      <c r="E43" s="284"/>
      <c r="F43" s="47"/>
      <c r="G43" s="323"/>
    </row>
    <row r="44" spans="2:7" s="38" customFormat="1" ht="25.5" x14ac:dyDescent="0.2">
      <c r="B44" s="51" t="s">
        <v>709</v>
      </c>
      <c r="C44" s="15" t="s">
        <v>495</v>
      </c>
      <c r="D44" s="23" t="s">
        <v>45</v>
      </c>
      <c r="E44" s="284">
        <v>100</v>
      </c>
      <c r="F44" s="47"/>
      <c r="G44" s="323">
        <f>F44*E44</f>
        <v>0</v>
      </c>
    </row>
    <row r="45" spans="2:7" s="38" customFormat="1" x14ac:dyDescent="0.2">
      <c r="B45" s="51"/>
      <c r="C45" s="128"/>
      <c r="D45" s="23"/>
      <c r="E45" s="284"/>
      <c r="F45" s="47"/>
      <c r="G45" s="323"/>
    </row>
    <row r="46" spans="2:7" s="38" customFormat="1" x14ac:dyDescent="0.2">
      <c r="B46" s="51" t="s">
        <v>710</v>
      </c>
      <c r="C46" s="15" t="s">
        <v>494</v>
      </c>
      <c r="D46" s="23"/>
      <c r="E46" s="284"/>
      <c r="F46" s="47"/>
      <c r="G46" s="323"/>
    </row>
    <row r="47" spans="2:7" s="38" customFormat="1" x14ac:dyDescent="0.2">
      <c r="B47" s="51"/>
      <c r="C47" s="15"/>
      <c r="D47" s="23"/>
      <c r="E47" s="284"/>
      <c r="F47" s="47"/>
      <c r="G47" s="323"/>
    </row>
    <row r="48" spans="2:7" s="38" customFormat="1" ht="25.5" x14ac:dyDescent="0.2">
      <c r="B48" s="51" t="s">
        <v>711</v>
      </c>
      <c r="C48" s="15" t="s">
        <v>493</v>
      </c>
      <c r="D48" s="23"/>
      <c r="E48" s="284"/>
      <c r="F48" s="47"/>
      <c r="G48" s="323"/>
    </row>
    <row r="49" spans="2:7" s="38" customFormat="1" x14ac:dyDescent="0.2">
      <c r="B49" s="51"/>
      <c r="C49" s="128"/>
      <c r="D49" s="23"/>
      <c r="E49" s="284"/>
      <c r="F49" s="47"/>
      <c r="G49" s="323"/>
    </row>
    <row r="50" spans="2:7" s="38" customFormat="1" x14ac:dyDescent="0.2">
      <c r="B50" s="51" t="s">
        <v>77</v>
      </c>
      <c r="C50" s="66" t="s">
        <v>696</v>
      </c>
      <c r="D50" s="70" t="s">
        <v>6</v>
      </c>
      <c r="E50" s="284">
        <v>50</v>
      </c>
      <c r="F50" s="47"/>
      <c r="G50" s="323">
        <f>E50*F50</f>
        <v>0</v>
      </c>
    </row>
    <row r="51" spans="2:7" s="38" customFormat="1" x14ac:dyDescent="0.2">
      <c r="B51" s="51"/>
      <c r="C51" s="286"/>
      <c r="D51" s="70"/>
      <c r="E51" s="284"/>
      <c r="F51" s="47"/>
      <c r="G51" s="323"/>
    </row>
    <row r="52" spans="2:7" s="38" customFormat="1" x14ac:dyDescent="0.2">
      <c r="B52" s="51" t="s">
        <v>712</v>
      </c>
      <c r="C52" s="15" t="s">
        <v>325</v>
      </c>
      <c r="D52" s="23"/>
      <c r="E52" s="23"/>
      <c r="F52" s="47"/>
      <c r="G52" s="323"/>
    </row>
    <row r="53" spans="2:7" s="38" customFormat="1" x14ac:dyDescent="0.2">
      <c r="B53" s="51"/>
      <c r="C53" s="15"/>
      <c r="D53" s="23"/>
      <c r="E53" s="23"/>
      <c r="F53" s="47"/>
      <c r="G53" s="323"/>
    </row>
    <row r="54" spans="2:7" x14ac:dyDescent="0.2">
      <c r="B54" s="80" t="str">
        <f>$B$10</f>
        <v>C1.5</v>
      </c>
      <c r="C54" s="32" t="s">
        <v>12</v>
      </c>
      <c r="D54" s="33"/>
      <c r="E54" s="34"/>
      <c r="F54" s="33"/>
      <c r="G54" s="333">
        <f>SUM(G9:G53)</f>
        <v>0</v>
      </c>
    </row>
    <row r="55" spans="2:7" x14ac:dyDescent="0.2">
      <c r="B55" s="342" t="str">
        <f>Client1</f>
        <v>Province of KwaZulu-Natal</v>
      </c>
      <c r="C55" s="342"/>
      <c r="D55" s="342"/>
      <c r="E55" s="343" t="str">
        <f>"Contract No. "&amp;ContractNo</f>
        <v>Contract No. ZNB01686/00000/00/HOD/INF/22/T</v>
      </c>
      <c r="F55" s="343"/>
      <c r="G55" s="343"/>
    </row>
    <row r="56" spans="2:7" x14ac:dyDescent="0.2">
      <c r="B56" s="342" t="str">
        <f>Client2</f>
        <v>Department of Transport</v>
      </c>
      <c r="C56" s="342"/>
      <c r="D56" s="342"/>
      <c r="E56" s="343"/>
      <c r="F56" s="343"/>
      <c r="G56" s="343"/>
    </row>
    <row r="57" spans="2:7" x14ac:dyDescent="0.2">
      <c r="B57" s="345"/>
      <c r="C57" s="345"/>
      <c r="D57" s="345"/>
      <c r="E57" s="344"/>
      <c r="F57" s="344"/>
      <c r="G57" s="344"/>
    </row>
    <row r="58" spans="2:7" x14ac:dyDescent="0.2">
      <c r="B58" s="346" t="s">
        <v>8</v>
      </c>
      <c r="C58" s="347"/>
      <c r="D58" s="347"/>
      <c r="E58" s="347"/>
      <c r="F58" s="347"/>
      <c r="G58" s="348" t="str">
        <f>G4</f>
        <v>CHAPTER C1.5</v>
      </c>
    </row>
    <row r="59" spans="2:7" x14ac:dyDescent="0.2">
      <c r="B59" s="349" t="str">
        <f>ContractDescription</f>
        <v>THE UPGRADE OF P130 FROM GRAVEL TO BLACKTOP FROM KM 15.00 TO KM 18.00 IN THE UMGUNGUNDLOVU DISTRICT UNDER THE PIETERMARITZBURG REGION</v>
      </c>
      <c r="C59" s="350"/>
      <c r="D59" s="350"/>
      <c r="E59" s="350"/>
      <c r="F59" s="350"/>
      <c r="G59" s="343"/>
    </row>
    <row r="60" spans="2:7" x14ac:dyDescent="0.2">
      <c r="B60" s="349"/>
      <c r="C60" s="350"/>
      <c r="D60" s="350"/>
      <c r="E60" s="350"/>
      <c r="F60" s="350"/>
      <c r="G60" s="343"/>
    </row>
    <row r="61" spans="2:7" s="10" customFormat="1" ht="24.95" customHeight="1" x14ac:dyDescent="0.2">
      <c r="B61" s="351"/>
      <c r="C61" s="352"/>
      <c r="D61" s="352"/>
      <c r="E61" s="352"/>
      <c r="F61" s="352"/>
      <c r="G61" s="344"/>
    </row>
    <row r="62" spans="2:7" s="31" customFormat="1" ht="20.100000000000001" customHeight="1" x14ac:dyDescent="0.2">
      <c r="B62" s="74" t="s">
        <v>0</v>
      </c>
      <c r="C62" s="12" t="s">
        <v>1</v>
      </c>
      <c r="D62" s="12" t="s">
        <v>2</v>
      </c>
      <c r="E62" s="12" t="s">
        <v>3</v>
      </c>
      <c r="F62" s="12" t="s">
        <v>4</v>
      </c>
      <c r="G62" s="321" t="s">
        <v>5</v>
      </c>
    </row>
    <row r="63" spans="2:7" x14ac:dyDescent="0.2">
      <c r="B63" s="80" t="s">
        <v>208</v>
      </c>
      <c r="C63" s="32" t="s">
        <v>55</v>
      </c>
      <c r="D63" s="33"/>
      <c r="E63" s="34"/>
      <c r="F63" s="33"/>
      <c r="G63" s="333">
        <f>G54</f>
        <v>0</v>
      </c>
    </row>
    <row r="64" spans="2:7" x14ac:dyDescent="0.2">
      <c r="B64" s="287"/>
      <c r="C64" s="31"/>
      <c r="D64" s="288"/>
      <c r="E64" s="289"/>
      <c r="F64" s="288"/>
      <c r="G64" s="334"/>
    </row>
    <row r="65" spans="2:7" ht="25.5" x14ac:dyDescent="0.2">
      <c r="B65" s="51" t="s">
        <v>713</v>
      </c>
      <c r="C65" s="15" t="s">
        <v>330</v>
      </c>
      <c r="D65" s="23" t="s">
        <v>45</v>
      </c>
      <c r="E65" s="199">
        <f>0.2*500*6</f>
        <v>600</v>
      </c>
      <c r="F65" s="290"/>
      <c r="G65" s="323">
        <f>F65*E65</f>
        <v>0</v>
      </c>
    </row>
    <row r="66" spans="2:7" x14ac:dyDescent="0.2">
      <c r="B66" s="51" t="s">
        <v>714</v>
      </c>
      <c r="C66" s="15" t="s">
        <v>356</v>
      </c>
      <c r="D66" s="23"/>
      <c r="E66" s="199"/>
      <c r="F66" s="290"/>
      <c r="G66" s="323"/>
    </row>
    <row r="67" spans="2:7" x14ac:dyDescent="0.2">
      <c r="B67" s="51"/>
      <c r="C67" s="15"/>
      <c r="D67" s="23"/>
      <c r="E67" s="199"/>
      <c r="F67" s="290"/>
      <c r="G67" s="323"/>
    </row>
    <row r="68" spans="2:7" ht="25.5" x14ac:dyDescent="0.2">
      <c r="B68" s="51" t="s">
        <v>715</v>
      </c>
      <c r="C68" s="15" t="s">
        <v>358</v>
      </c>
      <c r="D68" s="23"/>
      <c r="E68" s="199"/>
      <c r="F68" s="290"/>
      <c r="G68" s="323"/>
    </row>
    <row r="69" spans="2:7" x14ac:dyDescent="0.2">
      <c r="B69" s="51"/>
      <c r="C69" s="15"/>
      <c r="D69" s="23"/>
      <c r="E69" s="284"/>
      <c r="F69" s="290"/>
      <c r="G69" s="323"/>
    </row>
    <row r="70" spans="2:7" ht="14.25" x14ac:dyDescent="0.2">
      <c r="B70" s="51" t="s">
        <v>75</v>
      </c>
      <c r="C70" s="15" t="s">
        <v>359</v>
      </c>
      <c r="D70" s="23" t="s">
        <v>45</v>
      </c>
      <c r="E70" s="284">
        <f>500*0.4*8</f>
        <v>1600</v>
      </c>
      <c r="F70" s="290"/>
      <c r="G70" s="323">
        <f>F70*E70</f>
        <v>0</v>
      </c>
    </row>
    <row r="71" spans="2:7" x14ac:dyDescent="0.2">
      <c r="B71" s="287"/>
      <c r="C71" s="291"/>
      <c r="D71" s="287"/>
      <c r="E71" s="292"/>
      <c r="F71" s="288"/>
      <c r="G71" s="334"/>
    </row>
    <row r="72" spans="2:7" x14ac:dyDescent="0.2">
      <c r="B72" s="73" t="s">
        <v>223</v>
      </c>
      <c r="C72" s="21" t="s">
        <v>224</v>
      </c>
      <c r="D72" s="23"/>
      <c r="E72" s="199"/>
      <c r="F72" s="272"/>
      <c r="G72" s="332" t="str">
        <f t="shared" ref="G72:G78" si="1">IF(D72="","",E72*F72)</f>
        <v/>
      </c>
    </row>
    <row r="73" spans="2:7" x14ac:dyDescent="0.2">
      <c r="B73" s="51"/>
      <c r="C73" s="15"/>
      <c r="D73" s="23"/>
      <c r="E73" s="199"/>
      <c r="F73" s="272"/>
      <c r="G73" s="332" t="str">
        <f t="shared" si="1"/>
        <v/>
      </c>
    </row>
    <row r="74" spans="2:7" x14ac:dyDescent="0.2">
      <c r="B74" s="51" t="s">
        <v>225</v>
      </c>
      <c r="C74" s="15" t="s">
        <v>33</v>
      </c>
      <c r="D74" s="23" t="s">
        <v>34</v>
      </c>
      <c r="E74" s="199">
        <v>2</v>
      </c>
      <c r="F74" s="293"/>
      <c r="G74" s="332">
        <f t="shared" si="1"/>
        <v>0</v>
      </c>
    </row>
    <row r="75" spans="2:7" x14ac:dyDescent="0.2">
      <c r="B75" s="51"/>
      <c r="C75" s="15"/>
      <c r="D75" s="23"/>
      <c r="E75" s="199"/>
      <c r="F75" s="294"/>
      <c r="G75" s="332" t="str">
        <f t="shared" si="1"/>
        <v/>
      </c>
    </row>
    <row r="76" spans="2:7" x14ac:dyDescent="0.2">
      <c r="B76" s="51" t="s">
        <v>226</v>
      </c>
      <c r="C76" s="15" t="s">
        <v>42</v>
      </c>
      <c r="D76" s="23" t="s">
        <v>43</v>
      </c>
      <c r="E76" s="199">
        <v>2</v>
      </c>
      <c r="F76" s="293"/>
      <c r="G76" s="332">
        <f t="shared" si="1"/>
        <v>0</v>
      </c>
    </row>
    <row r="77" spans="2:7" x14ac:dyDescent="0.2">
      <c r="B77" s="51"/>
      <c r="C77" s="15"/>
      <c r="D77" s="23"/>
      <c r="E77" s="199"/>
      <c r="F77" s="294"/>
      <c r="G77" s="332" t="str">
        <f t="shared" si="1"/>
        <v/>
      </c>
    </row>
    <row r="78" spans="2:7" ht="14.25" x14ac:dyDescent="0.2">
      <c r="B78" s="51" t="s">
        <v>227</v>
      </c>
      <c r="C78" s="15" t="s">
        <v>44</v>
      </c>
      <c r="D78" s="23" t="s">
        <v>45</v>
      </c>
      <c r="E78" s="199">
        <v>30</v>
      </c>
      <c r="F78" s="293"/>
      <c r="G78" s="332">
        <f t="shared" si="1"/>
        <v>0</v>
      </c>
    </row>
    <row r="79" spans="2:7" x14ac:dyDescent="0.2">
      <c r="B79" s="51"/>
      <c r="C79" s="15"/>
      <c r="D79" s="23"/>
      <c r="E79" s="199"/>
      <c r="F79" s="295"/>
      <c r="G79" s="332"/>
    </row>
    <row r="80" spans="2:7" x14ac:dyDescent="0.2">
      <c r="B80" s="51" t="s">
        <v>228</v>
      </c>
      <c r="C80" s="15" t="s">
        <v>46</v>
      </c>
      <c r="D80" s="23" t="s">
        <v>43</v>
      </c>
      <c r="E80" s="199">
        <v>2</v>
      </c>
      <c r="F80" s="293"/>
      <c r="G80" s="332">
        <f t="shared" ref="G80:G88" si="2">IF(D80="","",E80*F80)</f>
        <v>0</v>
      </c>
    </row>
    <row r="81" spans="2:7" x14ac:dyDescent="0.2">
      <c r="B81" s="51"/>
      <c r="C81" s="15"/>
      <c r="D81" s="23"/>
      <c r="E81" s="199"/>
      <c r="F81" s="296"/>
      <c r="G81" s="332" t="str">
        <f t="shared" si="2"/>
        <v/>
      </c>
    </row>
    <row r="82" spans="2:7" x14ac:dyDescent="0.2">
      <c r="B82" s="51" t="s">
        <v>229</v>
      </c>
      <c r="C82" s="15" t="s">
        <v>234</v>
      </c>
      <c r="D82" s="23" t="s">
        <v>6</v>
      </c>
      <c r="E82" s="23">
        <v>100</v>
      </c>
      <c r="F82" s="272"/>
      <c r="G82" s="332">
        <f t="shared" si="2"/>
        <v>0</v>
      </c>
    </row>
    <row r="83" spans="2:7" x14ac:dyDescent="0.2">
      <c r="B83" s="51"/>
      <c r="C83" s="15"/>
      <c r="D83" s="23"/>
      <c r="E83" s="23"/>
      <c r="F83" s="272"/>
      <c r="G83" s="332" t="str">
        <f t="shared" si="2"/>
        <v/>
      </c>
    </row>
    <row r="84" spans="2:7" ht="25.5" x14ac:dyDescent="0.2">
      <c r="B84" s="51" t="s">
        <v>230</v>
      </c>
      <c r="C84" s="15" t="s">
        <v>235</v>
      </c>
      <c r="D84" s="23" t="s">
        <v>43</v>
      </c>
      <c r="E84" s="297">
        <v>3</v>
      </c>
      <c r="F84" s="272"/>
      <c r="G84" s="332">
        <f t="shared" si="2"/>
        <v>0</v>
      </c>
    </row>
    <row r="85" spans="2:7" x14ac:dyDescent="0.2">
      <c r="B85" s="51"/>
      <c r="C85" s="15"/>
      <c r="D85" s="23"/>
      <c r="E85" s="23"/>
      <c r="F85" s="272"/>
      <c r="G85" s="332" t="str">
        <f t="shared" si="2"/>
        <v/>
      </c>
    </row>
    <row r="86" spans="2:7" ht="25.5" x14ac:dyDescent="0.2">
      <c r="B86" s="51" t="s">
        <v>231</v>
      </c>
      <c r="C86" s="15" t="s">
        <v>236</v>
      </c>
      <c r="D86" s="23" t="s">
        <v>53</v>
      </c>
      <c r="E86" s="23">
        <v>15000</v>
      </c>
      <c r="F86" s="272"/>
      <c r="G86" s="332">
        <f t="shared" si="2"/>
        <v>0</v>
      </c>
    </row>
    <row r="87" spans="2:7" x14ac:dyDescent="0.2">
      <c r="B87" s="51"/>
      <c r="C87" s="15"/>
      <c r="D87" s="23"/>
      <c r="E87" s="23"/>
      <c r="F87" s="272"/>
      <c r="G87" s="332" t="str">
        <f t="shared" si="2"/>
        <v/>
      </c>
    </row>
    <row r="88" spans="2:7" ht="25.5" x14ac:dyDescent="0.2">
      <c r="B88" s="51" t="s">
        <v>232</v>
      </c>
      <c r="C88" s="15" t="s">
        <v>50</v>
      </c>
      <c r="D88" s="23" t="s">
        <v>532</v>
      </c>
      <c r="E88" s="23">
        <v>50000</v>
      </c>
      <c r="F88" s="272">
        <v>1</v>
      </c>
      <c r="G88" s="332">
        <f t="shared" si="2"/>
        <v>50000</v>
      </c>
    </row>
    <row r="89" spans="2:7" x14ac:dyDescent="0.2">
      <c r="B89" s="51"/>
      <c r="C89" s="15"/>
      <c r="D89" s="23"/>
      <c r="E89" s="199"/>
      <c r="F89" s="295"/>
      <c r="G89" s="332"/>
    </row>
    <row r="90" spans="2:7" ht="25.5" x14ac:dyDescent="0.2">
      <c r="B90" s="51" t="s">
        <v>233</v>
      </c>
      <c r="C90" s="15" t="s">
        <v>237</v>
      </c>
      <c r="D90" s="23" t="s">
        <v>54</v>
      </c>
      <c r="E90" s="195">
        <f>E88</f>
        <v>50000</v>
      </c>
      <c r="F90" s="339"/>
      <c r="G90" s="332">
        <f>IF(D90="","",E90*F90)</f>
        <v>0</v>
      </c>
    </row>
    <row r="91" spans="2:7" x14ac:dyDescent="0.2">
      <c r="B91" s="51"/>
      <c r="C91" s="15"/>
      <c r="D91" s="23"/>
      <c r="E91" s="23"/>
      <c r="F91" s="272"/>
      <c r="G91" s="332"/>
    </row>
    <row r="92" spans="2:7" x14ac:dyDescent="0.2">
      <c r="B92" s="51" t="s">
        <v>700</v>
      </c>
      <c r="C92" s="15" t="s">
        <v>701</v>
      </c>
      <c r="D92" s="23" t="s">
        <v>43</v>
      </c>
      <c r="E92" s="23">
        <f>E84</f>
        <v>3</v>
      </c>
      <c r="F92" s="272"/>
      <c r="G92" s="332">
        <f>IF(D92="","",E92*F92)</f>
        <v>0</v>
      </c>
    </row>
    <row r="93" spans="2:7" x14ac:dyDescent="0.2">
      <c r="B93" s="51"/>
      <c r="C93" s="15"/>
      <c r="D93" s="23"/>
      <c r="E93" s="23"/>
      <c r="F93" s="272"/>
      <c r="G93" s="332" t="str">
        <f>IF(D93="","",E93*F93)</f>
        <v/>
      </c>
    </row>
    <row r="94" spans="2:7" x14ac:dyDescent="0.2">
      <c r="B94" s="73" t="s">
        <v>238</v>
      </c>
      <c r="C94" s="21" t="s">
        <v>239</v>
      </c>
      <c r="D94" s="23"/>
      <c r="E94" s="23"/>
      <c r="F94" s="272"/>
      <c r="G94" s="332" t="str">
        <f>IF(D94="","",E94*F94)</f>
        <v/>
      </c>
    </row>
    <row r="95" spans="2:7" x14ac:dyDescent="0.2">
      <c r="B95" s="51"/>
      <c r="C95" s="15"/>
      <c r="D95" s="23"/>
      <c r="E95" s="23"/>
      <c r="F95" s="272"/>
      <c r="G95" s="332"/>
    </row>
    <row r="96" spans="2:7" x14ac:dyDescent="0.2">
      <c r="B96" s="51" t="s">
        <v>240</v>
      </c>
      <c r="C96" s="15" t="s">
        <v>245</v>
      </c>
      <c r="D96" s="23"/>
      <c r="E96" s="23"/>
      <c r="F96" s="272"/>
      <c r="G96" s="332" t="str">
        <f t="shared" ref="G96:G108" si="3">IF(D96="","",E96*F96)</f>
        <v/>
      </c>
    </row>
    <row r="97" spans="1:7" x14ac:dyDescent="0.2">
      <c r="B97" s="51"/>
      <c r="C97" s="15"/>
      <c r="D97" s="23"/>
      <c r="E97" s="23"/>
      <c r="F97" s="272"/>
      <c r="G97" s="332" t="str">
        <f t="shared" si="3"/>
        <v/>
      </c>
    </row>
    <row r="98" spans="1:7" x14ac:dyDescent="0.2">
      <c r="B98" s="51" t="s">
        <v>75</v>
      </c>
      <c r="C98" s="15" t="s">
        <v>246</v>
      </c>
      <c r="D98" s="23" t="s">
        <v>70</v>
      </c>
      <c r="E98" s="298">
        <v>200</v>
      </c>
      <c r="F98" s="49"/>
      <c r="G98" s="332">
        <f t="shared" si="3"/>
        <v>0</v>
      </c>
    </row>
    <row r="99" spans="1:7" s="151" customFormat="1" x14ac:dyDescent="0.2">
      <c r="A99" s="1"/>
      <c r="B99" s="51"/>
      <c r="C99" s="15"/>
      <c r="D99" s="23"/>
      <c r="E99" s="298"/>
      <c r="F99" s="49"/>
      <c r="G99" s="332" t="str">
        <f t="shared" si="3"/>
        <v/>
      </c>
    </row>
    <row r="100" spans="1:7" x14ac:dyDescent="0.2">
      <c r="B100" s="51" t="s">
        <v>77</v>
      </c>
      <c r="C100" s="15" t="s">
        <v>247</v>
      </c>
      <c r="D100" s="23" t="s">
        <v>70</v>
      </c>
      <c r="E100" s="298">
        <v>160</v>
      </c>
      <c r="F100" s="49"/>
      <c r="G100" s="332">
        <f t="shared" si="3"/>
        <v>0</v>
      </c>
    </row>
    <row r="101" spans="1:7" x14ac:dyDescent="0.2">
      <c r="B101" s="51"/>
      <c r="C101" s="15"/>
      <c r="D101" s="23"/>
      <c r="E101" s="298"/>
      <c r="F101" s="49"/>
      <c r="G101" s="332" t="str">
        <f t="shared" si="3"/>
        <v/>
      </c>
    </row>
    <row r="102" spans="1:7" x14ac:dyDescent="0.2">
      <c r="B102" s="51" t="s">
        <v>241</v>
      </c>
      <c r="C102" s="15" t="s">
        <v>248</v>
      </c>
      <c r="D102" s="23" t="s">
        <v>70</v>
      </c>
      <c r="E102" s="298">
        <v>100</v>
      </c>
      <c r="F102" s="49"/>
      <c r="G102" s="332">
        <f t="shared" si="3"/>
        <v>0</v>
      </c>
    </row>
    <row r="103" spans="1:7" x14ac:dyDescent="0.2">
      <c r="B103" s="51"/>
      <c r="C103" s="15"/>
      <c r="D103" s="23"/>
      <c r="E103" s="298"/>
      <c r="F103" s="49"/>
      <c r="G103" s="332" t="str">
        <f t="shared" si="3"/>
        <v/>
      </c>
    </row>
    <row r="104" spans="1:7" x14ac:dyDescent="0.2">
      <c r="B104" s="51" t="s">
        <v>242</v>
      </c>
      <c r="C104" s="15" t="s">
        <v>249</v>
      </c>
      <c r="D104" s="23" t="s">
        <v>320</v>
      </c>
      <c r="E104" s="298">
        <v>1500</v>
      </c>
      <c r="F104" s="49"/>
      <c r="G104" s="332">
        <f t="shared" si="3"/>
        <v>0</v>
      </c>
    </row>
    <row r="105" spans="1:7" s="151" customFormat="1" x14ac:dyDescent="0.2">
      <c r="A105" s="1"/>
      <c r="B105" s="51"/>
      <c r="C105" s="15"/>
      <c r="D105" s="23"/>
      <c r="E105" s="298"/>
      <c r="F105" s="49"/>
      <c r="G105" s="332" t="str">
        <f t="shared" si="3"/>
        <v/>
      </c>
    </row>
    <row r="106" spans="1:7" s="151" customFormat="1" x14ac:dyDescent="0.2">
      <c r="A106" s="1"/>
      <c r="B106" s="51" t="s">
        <v>243</v>
      </c>
      <c r="C106" s="15" t="s">
        <v>252</v>
      </c>
      <c r="D106" s="23"/>
      <c r="E106" s="23"/>
      <c r="F106" s="49"/>
      <c r="G106" s="332" t="str">
        <f t="shared" si="3"/>
        <v/>
      </c>
    </row>
    <row r="107" spans="1:7" s="151" customFormat="1" x14ac:dyDescent="0.2">
      <c r="A107" s="1"/>
      <c r="B107" s="51"/>
      <c r="C107" s="15"/>
      <c r="D107" s="23"/>
      <c r="E107" s="23"/>
      <c r="F107" s="49"/>
      <c r="G107" s="332" t="str">
        <f t="shared" si="3"/>
        <v/>
      </c>
    </row>
    <row r="108" spans="1:7" s="151" customFormat="1" x14ac:dyDescent="0.2">
      <c r="A108" s="1"/>
      <c r="B108" s="51" t="s">
        <v>77</v>
      </c>
      <c r="C108" s="15" t="s">
        <v>253</v>
      </c>
      <c r="D108" s="23" t="s">
        <v>6</v>
      </c>
      <c r="E108" s="23">
        <v>100</v>
      </c>
      <c r="F108" s="49"/>
      <c r="G108" s="332">
        <f t="shared" si="3"/>
        <v>0</v>
      </c>
    </row>
    <row r="109" spans="1:7" x14ac:dyDescent="0.2">
      <c r="B109" s="51"/>
      <c r="C109" s="15"/>
      <c r="D109" s="23"/>
      <c r="E109" s="23"/>
      <c r="F109" s="49"/>
      <c r="G109" s="332"/>
    </row>
    <row r="110" spans="1:7" x14ac:dyDescent="0.2">
      <c r="B110" s="51" t="s">
        <v>244</v>
      </c>
      <c r="C110" s="15" t="s">
        <v>254</v>
      </c>
      <c r="D110" s="23" t="s">
        <v>23</v>
      </c>
      <c r="E110" s="23">
        <v>12</v>
      </c>
      <c r="F110" s="49"/>
      <c r="G110" s="332">
        <f>IF(D110="","",E110*F110)</f>
        <v>0</v>
      </c>
    </row>
    <row r="111" spans="1:7" x14ac:dyDescent="0.2">
      <c r="B111" s="51"/>
      <c r="C111" s="15"/>
      <c r="D111" s="23"/>
      <c r="E111" s="23"/>
      <c r="F111" s="49"/>
      <c r="G111" s="332" t="str">
        <f>IF(D111="","",E111*F111)</f>
        <v/>
      </c>
    </row>
    <row r="112" spans="1:7" x14ac:dyDescent="0.2">
      <c r="B112" s="73" t="s">
        <v>255</v>
      </c>
      <c r="C112" s="21" t="s">
        <v>256</v>
      </c>
      <c r="D112" s="23" t="s">
        <v>321</v>
      </c>
      <c r="E112" s="23">
        <v>12</v>
      </c>
      <c r="F112" s="49"/>
      <c r="G112" s="332">
        <f>IF(D112="","",E112*F112)</f>
        <v>0</v>
      </c>
    </row>
    <row r="113" spans="2:7" x14ac:dyDescent="0.2">
      <c r="B113" s="73"/>
      <c r="C113" s="21"/>
      <c r="D113" s="23"/>
      <c r="E113" s="23"/>
      <c r="F113" s="49"/>
      <c r="G113" s="332"/>
    </row>
    <row r="114" spans="2:7" x14ac:dyDescent="0.2">
      <c r="B114" s="73" t="s">
        <v>257</v>
      </c>
      <c r="C114" s="21" t="s">
        <v>258</v>
      </c>
      <c r="D114" s="23"/>
      <c r="E114" s="23"/>
      <c r="F114" s="49"/>
      <c r="G114" s="332" t="str">
        <f>IF(D114="","",E114*F114)</f>
        <v/>
      </c>
    </row>
    <row r="115" spans="2:7" x14ac:dyDescent="0.2">
      <c r="B115" s="51"/>
      <c r="C115" s="15"/>
      <c r="D115" s="23"/>
      <c r="E115" s="23"/>
      <c r="F115" s="49"/>
      <c r="G115" s="332" t="str">
        <f>IF(D115="","",E115*F115)</f>
        <v/>
      </c>
    </row>
    <row r="116" spans="2:7" x14ac:dyDescent="0.2">
      <c r="B116" s="51" t="s">
        <v>259</v>
      </c>
      <c r="C116" s="15" t="s">
        <v>260</v>
      </c>
      <c r="D116" s="23" t="s">
        <v>70</v>
      </c>
      <c r="E116" s="23">
        <v>10</v>
      </c>
      <c r="F116" s="49"/>
      <c r="G116" s="332">
        <f>IF(D116="","",E116*F116)</f>
        <v>0</v>
      </c>
    </row>
    <row r="117" spans="2:7" x14ac:dyDescent="0.2">
      <c r="B117" s="51"/>
      <c r="C117" s="15"/>
      <c r="D117" s="23"/>
      <c r="E117" s="23"/>
      <c r="F117" s="49"/>
      <c r="G117" s="332"/>
    </row>
    <row r="118" spans="2:7" x14ac:dyDescent="0.2">
      <c r="B118" s="51" t="s">
        <v>261</v>
      </c>
      <c r="C118" s="15" t="s">
        <v>262</v>
      </c>
      <c r="D118" s="23" t="s">
        <v>70</v>
      </c>
      <c r="E118" s="23">
        <v>10</v>
      </c>
      <c r="F118" s="49"/>
      <c r="G118" s="332">
        <f>IF(D118="","",E118*F118)</f>
        <v>0</v>
      </c>
    </row>
    <row r="119" spans="2:7" x14ac:dyDescent="0.2">
      <c r="B119" s="73"/>
      <c r="C119" s="21"/>
      <c r="D119" s="23"/>
      <c r="E119" s="23"/>
      <c r="F119" s="49"/>
      <c r="G119" s="332"/>
    </row>
    <row r="120" spans="2:7" ht="25.5" x14ac:dyDescent="0.2">
      <c r="B120" s="73" t="s">
        <v>266</v>
      </c>
      <c r="C120" s="21" t="s">
        <v>263</v>
      </c>
      <c r="D120" s="23"/>
      <c r="E120" s="23"/>
      <c r="F120" s="49"/>
      <c r="G120" s="332" t="str">
        <f>IF(D120="","",E120*F120)</f>
        <v/>
      </c>
    </row>
    <row r="121" spans="2:7" x14ac:dyDescent="0.2">
      <c r="B121" s="51"/>
      <c r="C121" s="15"/>
      <c r="D121" s="23"/>
      <c r="E121" s="23"/>
      <c r="F121" s="49"/>
      <c r="G121" s="332" t="str">
        <f>IF(D121="","",E121*F121)</f>
        <v/>
      </c>
    </row>
    <row r="122" spans="2:7" x14ac:dyDescent="0.2">
      <c r="B122" s="51" t="s">
        <v>264</v>
      </c>
      <c r="C122" s="15" t="s">
        <v>267</v>
      </c>
      <c r="D122" s="23" t="s">
        <v>532</v>
      </c>
      <c r="E122" s="23">
        <v>50000</v>
      </c>
      <c r="F122" s="49">
        <v>1</v>
      </c>
      <c r="G122" s="332">
        <f>IF(D122="","",E122*F122)</f>
        <v>50000</v>
      </c>
    </row>
    <row r="123" spans="2:7" x14ac:dyDescent="0.2">
      <c r="B123" s="51"/>
      <c r="C123" s="15"/>
      <c r="D123" s="23"/>
      <c r="E123" s="23"/>
      <c r="F123" s="49"/>
      <c r="G123" s="332"/>
    </row>
    <row r="124" spans="2:7" ht="25.5" x14ac:dyDescent="0.2">
      <c r="B124" s="51" t="s">
        <v>265</v>
      </c>
      <c r="C124" s="15" t="s">
        <v>268</v>
      </c>
      <c r="D124" s="23" t="s">
        <v>54</v>
      </c>
      <c r="E124" s="195">
        <f>G122</f>
        <v>50000</v>
      </c>
      <c r="F124" s="218"/>
      <c r="G124" s="332">
        <f>IF(D124="","",E124*F124)</f>
        <v>0</v>
      </c>
    </row>
    <row r="125" spans="2:7" s="31" customFormat="1" ht="20.100000000000001" customHeight="1" x14ac:dyDescent="0.2">
      <c r="B125" s="51"/>
      <c r="C125" s="15"/>
      <c r="D125" s="23"/>
      <c r="E125" s="23"/>
      <c r="F125" s="49"/>
      <c r="G125" s="332"/>
    </row>
    <row r="126" spans="2:7" x14ac:dyDescent="0.2">
      <c r="B126" s="80" t="str">
        <f>$B$10</f>
        <v>C1.5</v>
      </c>
      <c r="C126" s="32" t="s">
        <v>652</v>
      </c>
      <c r="D126" s="33"/>
      <c r="E126" s="34"/>
      <c r="F126" s="33"/>
      <c r="G126" s="333">
        <f>SUM(G63:G125)</f>
        <v>100000</v>
      </c>
    </row>
  </sheetData>
  <mergeCells count="11">
    <mergeCell ref="E1:G1"/>
    <mergeCell ref="B5:F7"/>
    <mergeCell ref="G4:G7"/>
    <mergeCell ref="B4:F4"/>
    <mergeCell ref="B58:F58"/>
    <mergeCell ref="G58:G61"/>
    <mergeCell ref="B59:F61"/>
    <mergeCell ref="B55:D55"/>
    <mergeCell ref="E55:G57"/>
    <mergeCell ref="B56:D56"/>
    <mergeCell ref="B57:D57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5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G50"/>
  <sheetViews>
    <sheetView view="pageBreakPreview" topLeftCell="A25" zoomScale="70" zoomScaleNormal="125" zoomScaleSheetLayoutView="70" zoomScalePageLayoutView="30" workbookViewId="0">
      <selection activeCell="K46" sqref="K46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7" style="4" customWidth="1"/>
    <col min="5" max="5" width="17" style="222" customWidth="1"/>
    <col min="6" max="6" width="17" style="1" customWidth="1"/>
    <col min="7" max="7" width="17" style="5" customWidth="1"/>
    <col min="8" max="16384" width="6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77"/>
      <c r="C3" s="77"/>
      <c r="D3" s="78"/>
      <c r="E3" s="223"/>
      <c r="F3" s="79"/>
      <c r="G3" s="89"/>
    </row>
    <row r="4" spans="2:7" x14ac:dyDescent="0.2">
      <c r="B4" s="346" t="s">
        <v>8</v>
      </c>
      <c r="C4" s="347"/>
      <c r="D4" s="347"/>
      <c r="E4" s="347"/>
      <c r="F4" s="347"/>
      <c r="G4" s="353" t="str">
        <f>"CHAPTER "&amp;B10</f>
        <v>CHAPTER C1.6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</row>
    <row r="6" spans="2:7" ht="12.75" customHeight="1" x14ac:dyDescent="0.2">
      <c r="B6" s="349"/>
      <c r="C6" s="350"/>
      <c r="D6" s="350"/>
      <c r="E6" s="350"/>
      <c r="F6" s="350"/>
      <c r="G6" s="354"/>
    </row>
    <row r="7" spans="2:7" ht="7.5" customHeight="1" x14ac:dyDescent="0.2">
      <c r="B7" s="351"/>
      <c r="C7" s="352"/>
      <c r="D7" s="352"/>
      <c r="E7" s="352"/>
      <c r="F7" s="352"/>
      <c r="G7" s="355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76" t="s">
        <v>3</v>
      </c>
      <c r="F8" s="12" t="s">
        <v>4</v>
      </c>
      <c r="G8" s="321" t="s">
        <v>5</v>
      </c>
    </row>
    <row r="9" spans="2:7" x14ac:dyDescent="0.2">
      <c r="B9" s="51"/>
      <c r="C9" s="15"/>
      <c r="D9" s="16"/>
      <c r="E9" s="224"/>
      <c r="F9" s="17"/>
      <c r="G9" s="322" t="str">
        <f t="shared" ref="G9:G16" si="0">IF(D9="","",E9*F9)</f>
        <v/>
      </c>
    </row>
    <row r="10" spans="2:7" x14ac:dyDescent="0.2">
      <c r="B10" s="73" t="s">
        <v>269</v>
      </c>
      <c r="C10" s="21" t="s">
        <v>270</v>
      </c>
      <c r="D10" s="23"/>
      <c r="E10" s="225"/>
      <c r="F10" s="42"/>
      <c r="G10" s="323" t="str">
        <f t="shared" si="0"/>
        <v/>
      </c>
    </row>
    <row r="11" spans="2:7" x14ac:dyDescent="0.2">
      <c r="B11" s="51"/>
      <c r="C11" s="15"/>
      <c r="D11" s="23"/>
      <c r="E11" s="225"/>
      <c r="F11" s="42"/>
      <c r="G11" s="323" t="str">
        <f t="shared" si="0"/>
        <v/>
      </c>
    </row>
    <row r="12" spans="2:7" x14ac:dyDescent="0.2">
      <c r="B12" s="73" t="s">
        <v>271</v>
      </c>
      <c r="C12" s="21" t="s">
        <v>272</v>
      </c>
      <c r="D12" s="23"/>
      <c r="E12" s="225"/>
      <c r="F12" s="42"/>
      <c r="G12" s="323" t="str">
        <f t="shared" si="0"/>
        <v/>
      </c>
    </row>
    <row r="13" spans="2:7" x14ac:dyDescent="0.2">
      <c r="B13" s="51"/>
      <c r="C13" s="15"/>
      <c r="D13" s="23"/>
      <c r="E13" s="225"/>
      <c r="F13" s="42"/>
      <c r="G13" s="323" t="str">
        <f t="shared" si="0"/>
        <v/>
      </c>
    </row>
    <row r="14" spans="2:7" s="151" customFormat="1" ht="25.5" x14ac:dyDescent="0.2">
      <c r="B14" s="51" t="s">
        <v>273</v>
      </c>
      <c r="C14" s="15" t="s">
        <v>276</v>
      </c>
      <c r="D14" s="23" t="s">
        <v>34</v>
      </c>
      <c r="E14" s="226">
        <v>1</v>
      </c>
      <c r="F14" s="231"/>
      <c r="G14" s="335">
        <f t="shared" si="0"/>
        <v>0</v>
      </c>
    </row>
    <row r="15" spans="2:7" x14ac:dyDescent="0.2">
      <c r="B15" s="51"/>
      <c r="C15" s="15"/>
      <c r="D15" s="23"/>
      <c r="E15" s="226"/>
      <c r="F15" s="231"/>
      <c r="G15" s="335" t="str">
        <f t="shared" si="0"/>
        <v/>
      </c>
    </row>
    <row r="16" spans="2:7" ht="25.5" x14ac:dyDescent="0.2">
      <c r="B16" s="51" t="s">
        <v>274</v>
      </c>
      <c r="C16" s="15" t="s">
        <v>277</v>
      </c>
      <c r="D16" s="23" t="s">
        <v>34</v>
      </c>
      <c r="E16" s="226">
        <v>1</v>
      </c>
      <c r="F16" s="231"/>
      <c r="G16" s="335">
        <f t="shared" si="0"/>
        <v>0</v>
      </c>
    </row>
    <row r="17" spans="2:7" x14ac:dyDescent="0.2">
      <c r="B17" s="51"/>
      <c r="C17" s="15"/>
      <c r="D17" s="23"/>
      <c r="E17" s="226"/>
      <c r="F17" s="231"/>
      <c r="G17" s="335"/>
    </row>
    <row r="18" spans="2:7" x14ac:dyDescent="0.2">
      <c r="B18" s="51" t="s">
        <v>275</v>
      </c>
      <c r="C18" s="15" t="s">
        <v>283</v>
      </c>
      <c r="D18" s="23" t="s">
        <v>43</v>
      </c>
      <c r="E18" s="226">
        <v>3</v>
      </c>
      <c r="F18" s="231"/>
      <c r="G18" s="335">
        <f t="shared" ref="G18:G46" si="1">IF(D18="","",E18*F18)</f>
        <v>0</v>
      </c>
    </row>
    <row r="19" spans="2:7" x14ac:dyDescent="0.2">
      <c r="B19" s="51"/>
      <c r="C19" s="15"/>
      <c r="D19" s="23"/>
      <c r="E19" s="226"/>
      <c r="F19" s="231"/>
      <c r="G19" s="335" t="str">
        <f t="shared" si="1"/>
        <v/>
      </c>
    </row>
    <row r="20" spans="2:7" x14ac:dyDescent="0.2">
      <c r="B20" s="73" t="s">
        <v>278</v>
      </c>
      <c r="C20" s="21" t="s">
        <v>279</v>
      </c>
      <c r="D20" s="23"/>
      <c r="E20" s="226"/>
      <c r="F20" s="257"/>
      <c r="G20" s="335" t="str">
        <f t="shared" si="1"/>
        <v/>
      </c>
    </row>
    <row r="21" spans="2:7" x14ac:dyDescent="0.2">
      <c r="B21" s="51"/>
      <c r="C21" s="15"/>
      <c r="D21" s="23"/>
      <c r="E21" s="226"/>
      <c r="F21" s="233"/>
      <c r="G21" s="335" t="str">
        <f t="shared" si="1"/>
        <v/>
      </c>
    </row>
    <row r="22" spans="2:7" ht="25.5" x14ac:dyDescent="0.2">
      <c r="B22" s="51" t="s">
        <v>280</v>
      </c>
      <c r="C22" s="15" t="s">
        <v>276</v>
      </c>
      <c r="D22" s="23" t="s">
        <v>34</v>
      </c>
      <c r="E22" s="226">
        <f>E14</f>
        <v>1</v>
      </c>
      <c r="F22" s="299"/>
      <c r="G22" s="335">
        <f t="shared" si="1"/>
        <v>0</v>
      </c>
    </row>
    <row r="23" spans="2:7" x14ac:dyDescent="0.2">
      <c r="B23" s="51"/>
      <c r="C23" s="15"/>
      <c r="D23" s="23"/>
      <c r="E23" s="226"/>
      <c r="F23" s="299"/>
      <c r="G23" s="335" t="str">
        <f t="shared" si="1"/>
        <v/>
      </c>
    </row>
    <row r="24" spans="2:7" ht="38.25" x14ac:dyDescent="0.2">
      <c r="B24" s="51" t="s">
        <v>284</v>
      </c>
      <c r="C24" s="15" t="s">
        <v>281</v>
      </c>
      <c r="D24" s="23" t="s">
        <v>34</v>
      </c>
      <c r="E24" s="226">
        <f>E14</f>
        <v>1</v>
      </c>
      <c r="F24" s="299"/>
      <c r="G24" s="335">
        <f t="shared" si="1"/>
        <v>0</v>
      </c>
    </row>
    <row r="25" spans="2:7" x14ac:dyDescent="0.2">
      <c r="B25" s="51"/>
      <c r="C25" s="15"/>
      <c r="D25" s="23"/>
      <c r="E25" s="226"/>
      <c r="F25" s="299"/>
      <c r="G25" s="335" t="str">
        <f t="shared" si="1"/>
        <v/>
      </c>
    </row>
    <row r="26" spans="2:7" ht="25.5" x14ac:dyDescent="0.2">
      <c r="B26" s="51" t="s">
        <v>285</v>
      </c>
      <c r="C26" s="15" t="s">
        <v>282</v>
      </c>
      <c r="D26" s="23" t="s">
        <v>43</v>
      </c>
      <c r="E26" s="226">
        <v>3</v>
      </c>
      <c r="F26" s="236"/>
      <c r="G26" s="335">
        <f t="shared" si="1"/>
        <v>0</v>
      </c>
    </row>
    <row r="27" spans="2:7" x14ac:dyDescent="0.2">
      <c r="B27" s="51"/>
      <c r="C27" s="15"/>
      <c r="D27" s="23"/>
      <c r="E27" s="226"/>
      <c r="F27" s="236"/>
      <c r="G27" s="335" t="str">
        <f t="shared" si="1"/>
        <v/>
      </c>
    </row>
    <row r="28" spans="2:7" ht="25.15" customHeight="1" x14ac:dyDescent="0.2">
      <c r="B28" s="51" t="s">
        <v>756</v>
      </c>
      <c r="C28" s="29" t="s">
        <v>287</v>
      </c>
      <c r="D28" s="23"/>
      <c r="E28" s="226"/>
      <c r="F28" s="299"/>
      <c r="G28" s="335" t="str">
        <f t="shared" si="1"/>
        <v/>
      </c>
    </row>
    <row r="29" spans="2:7" x14ac:dyDescent="0.2">
      <c r="B29" s="51"/>
      <c r="C29" s="15"/>
      <c r="D29" s="23"/>
      <c r="E29" s="226"/>
      <c r="F29" s="233"/>
      <c r="G29" s="335" t="str">
        <f t="shared" si="1"/>
        <v/>
      </c>
    </row>
    <row r="30" spans="2:7" ht="25.5" x14ac:dyDescent="0.2">
      <c r="B30" s="51" t="s">
        <v>286</v>
      </c>
      <c r="C30" s="15" t="s">
        <v>288</v>
      </c>
      <c r="D30" s="23" t="s">
        <v>70</v>
      </c>
      <c r="E30" s="226">
        <v>10</v>
      </c>
      <c r="F30" s="233"/>
      <c r="G30" s="335">
        <f t="shared" si="1"/>
        <v>0</v>
      </c>
    </row>
    <row r="31" spans="2:7" x14ac:dyDescent="0.2">
      <c r="B31" s="51"/>
      <c r="C31" s="15"/>
      <c r="D31" s="23"/>
      <c r="E31" s="226"/>
      <c r="F31" s="233"/>
      <c r="G31" s="335" t="str">
        <f t="shared" si="1"/>
        <v/>
      </c>
    </row>
    <row r="32" spans="2:7" x14ac:dyDescent="0.2">
      <c r="B32" s="51" t="s">
        <v>289</v>
      </c>
      <c r="C32" s="15" t="s">
        <v>292</v>
      </c>
      <c r="D32" s="23" t="s">
        <v>70</v>
      </c>
      <c r="E32" s="226">
        <v>10</v>
      </c>
      <c r="F32" s="236"/>
      <c r="G32" s="335">
        <f t="shared" si="1"/>
        <v>0</v>
      </c>
    </row>
    <row r="33" spans="2:7" x14ac:dyDescent="0.2">
      <c r="B33" s="51"/>
      <c r="C33" s="15"/>
      <c r="D33" s="23"/>
      <c r="E33" s="226"/>
      <c r="F33" s="236"/>
      <c r="G33" s="335" t="str">
        <f t="shared" si="1"/>
        <v/>
      </c>
    </row>
    <row r="34" spans="2:7" x14ac:dyDescent="0.2">
      <c r="B34" s="51" t="s">
        <v>290</v>
      </c>
      <c r="C34" s="15" t="s">
        <v>293</v>
      </c>
      <c r="D34" s="23" t="s">
        <v>70</v>
      </c>
      <c r="E34" s="252">
        <v>2</v>
      </c>
      <c r="F34" s="236"/>
      <c r="G34" s="335">
        <f t="shared" si="1"/>
        <v>0</v>
      </c>
    </row>
    <row r="35" spans="2:7" x14ac:dyDescent="0.2">
      <c r="B35" s="51"/>
      <c r="C35" s="15"/>
      <c r="D35" s="23"/>
      <c r="E35" s="252"/>
      <c r="F35" s="235"/>
      <c r="G35" s="335" t="str">
        <f t="shared" si="1"/>
        <v/>
      </c>
    </row>
    <row r="36" spans="2:7" s="38" customFormat="1" x14ac:dyDescent="0.2">
      <c r="B36" s="51" t="s">
        <v>291</v>
      </c>
      <c r="C36" s="15" t="s">
        <v>294</v>
      </c>
      <c r="D36" s="16" t="s">
        <v>34</v>
      </c>
      <c r="E36" s="252">
        <v>0.5</v>
      </c>
      <c r="F36" s="236"/>
      <c r="G36" s="335">
        <f t="shared" si="1"/>
        <v>0</v>
      </c>
    </row>
    <row r="37" spans="2:7" x14ac:dyDescent="0.2">
      <c r="B37" s="51"/>
      <c r="C37" s="15"/>
      <c r="D37" s="23"/>
      <c r="E37" s="226"/>
      <c r="F37" s="234"/>
      <c r="G37" s="336" t="str">
        <f t="shared" si="1"/>
        <v/>
      </c>
    </row>
    <row r="38" spans="2:7" x14ac:dyDescent="0.2">
      <c r="B38" s="51"/>
      <c r="C38" s="15"/>
      <c r="D38" s="23"/>
      <c r="E38" s="225"/>
      <c r="F38" s="236"/>
      <c r="G38" s="336" t="str">
        <f t="shared" si="1"/>
        <v/>
      </c>
    </row>
    <row r="39" spans="2:7" x14ac:dyDescent="0.2">
      <c r="B39" s="14"/>
      <c r="C39" s="15"/>
      <c r="D39" s="23"/>
      <c r="E39" s="225"/>
      <c r="F39" s="236"/>
      <c r="G39" s="336" t="str">
        <f t="shared" si="1"/>
        <v/>
      </c>
    </row>
    <row r="40" spans="2:7" s="151" customFormat="1" x14ac:dyDescent="0.2">
      <c r="B40" s="20" t="s">
        <v>295</v>
      </c>
      <c r="C40" s="21" t="s">
        <v>296</v>
      </c>
      <c r="D40" s="23"/>
      <c r="E40" s="225"/>
      <c r="F40" s="234"/>
      <c r="G40" s="336" t="str">
        <f t="shared" si="1"/>
        <v/>
      </c>
    </row>
    <row r="41" spans="2:7" s="151" customFormat="1" x14ac:dyDescent="0.2">
      <c r="B41" s="14"/>
      <c r="C41" s="15"/>
      <c r="D41" s="23"/>
      <c r="E41" s="225"/>
      <c r="F41" s="234"/>
      <c r="G41" s="336" t="str">
        <f t="shared" si="1"/>
        <v/>
      </c>
    </row>
    <row r="42" spans="2:7" s="151" customFormat="1" ht="14.25" x14ac:dyDescent="0.2">
      <c r="B42" s="14" t="s">
        <v>297</v>
      </c>
      <c r="C42" s="15" t="s">
        <v>298</v>
      </c>
      <c r="D42" s="23" t="s">
        <v>45</v>
      </c>
      <c r="E42" s="225">
        <v>50</v>
      </c>
      <c r="F42" s="234"/>
      <c r="G42" s="336">
        <f t="shared" si="1"/>
        <v>0</v>
      </c>
    </row>
    <row r="43" spans="2:7" s="151" customFormat="1" x14ac:dyDescent="0.2">
      <c r="B43" s="14"/>
      <c r="C43" s="15"/>
      <c r="D43" s="23"/>
      <c r="E43" s="225"/>
      <c r="F43" s="234"/>
      <c r="G43" s="336" t="str">
        <f t="shared" si="1"/>
        <v/>
      </c>
    </row>
    <row r="44" spans="2:7" s="151" customFormat="1" x14ac:dyDescent="0.2">
      <c r="B44" s="20" t="s">
        <v>299</v>
      </c>
      <c r="C44" s="21" t="s">
        <v>300</v>
      </c>
      <c r="D44" s="23"/>
      <c r="E44" s="225"/>
      <c r="F44" s="234"/>
      <c r="G44" s="336" t="str">
        <f t="shared" si="1"/>
        <v/>
      </c>
    </row>
    <row r="45" spans="2:7" s="151" customFormat="1" x14ac:dyDescent="0.2">
      <c r="B45" s="14"/>
      <c r="C45" s="29"/>
      <c r="D45" s="39"/>
      <c r="E45" s="228"/>
      <c r="F45" s="234"/>
      <c r="G45" s="336" t="str">
        <f t="shared" si="1"/>
        <v/>
      </c>
    </row>
    <row r="46" spans="2:7" s="151" customFormat="1" ht="25.5" x14ac:dyDescent="0.2">
      <c r="B46" s="14" t="s">
        <v>301</v>
      </c>
      <c r="C46" s="29" t="s">
        <v>302</v>
      </c>
      <c r="D46" s="23" t="s">
        <v>532</v>
      </c>
      <c r="E46" s="228">
        <v>100000</v>
      </c>
      <c r="F46" s="234">
        <v>1</v>
      </c>
      <c r="G46" s="336">
        <f t="shared" si="1"/>
        <v>100000</v>
      </c>
    </row>
    <row r="47" spans="2:7" s="151" customFormat="1" x14ac:dyDescent="0.2">
      <c r="B47" s="14"/>
      <c r="C47" s="127"/>
      <c r="D47" s="23"/>
      <c r="E47" s="228"/>
      <c r="F47" s="40"/>
      <c r="G47" s="336"/>
    </row>
    <row r="48" spans="2:7" s="151" customFormat="1" ht="25.5" x14ac:dyDescent="0.2">
      <c r="B48" s="14" t="s">
        <v>303</v>
      </c>
      <c r="C48" s="15" t="s">
        <v>304</v>
      </c>
      <c r="D48" s="23" t="s">
        <v>54</v>
      </c>
      <c r="E48" s="225">
        <f>G46</f>
        <v>100000</v>
      </c>
      <c r="F48" s="198"/>
      <c r="G48" s="336">
        <f>IF(D48="","",E48*F48)</f>
        <v>0</v>
      </c>
    </row>
    <row r="49" spans="2:7" x14ac:dyDescent="0.2">
      <c r="B49" s="14"/>
      <c r="C49" s="15"/>
      <c r="D49" s="23"/>
      <c r="E49" s="225"/>
      <c r="F49" s="40"/>
      <c r="G49" s="336" t="str">
        <f>IF(D49="","",E49*F49)</f>
        <v/>
      </c>
    </row>
    <row r="50" spans="2:7" s="31" customFormat="1" ht="24.95" customHeight="1" x14ac:dyDescent="0.2">
      <c r="B50" s="132" t="s">
        <v>269</v>
      </c>
      <c r="C50" s="32" t="s">
        <v>652</v>
      </c>
      <c r="D50" s="33"/>
      <c r="E50" s="229"/>
      <c r="F50" s="33"/>
      <c r="G50" s="337">
        <f>SUM(G14:G49)</f>
        <v>100000</v>
      </c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7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H61"/>
  <sheetViews>
    <sheetView view="pageBreakPreview" zoomScale="60" zoomScaleNormal="125" zoomScalePageLayoutView="125" workbookViewId="0">
      <selection activeCell="G32" sqref="G32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64.14062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7.85546875" style="5" bestFit="1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78"/>
      <c r="F3" s="79"/>
      <c r="G3" s="89"/>
    </row>
    <row r="4" spans="2:8" x14ac:dyDescent="0.2">
      <c r="B4" s="346" t="s">
        <v>8</v>
      </c>
      <c r="C4" s="347"/>
      <c r="D4" s="347"/>
      <c r="E4" s="347"/>
      <c r="F4" s="347"/>
      <c r="G4" s="353" t="str">
        <f>"CHAPTER "&amp;B10</f>
        <v>CHAPTER C1.7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8" x14ac:dyDescent="0.2">
      <c r="B9" s="51"/>
      <c r="C9" s="15"/>
      <c r="D9" s="16"/>
      <c r="E9" s="16"/>
      <c r="F9" s="17"/>
      <c r="G9" s="26" t="str">
        <f t="shared" ref="G9:G16" si="0">IF(D9="","",E9*F9)</f>
        <v/>
      </c>
      <c r="H9" s="19"/>
    </row>
    <row r="10" spans="2:8" x14ac:dyDescent="0.2">
      <c r="B10" s="73" t="s">
        <v>305</v>
      </c>
      <c r="C10" s="21" t="s">
        <v>306</v>
      </c>
      <c r="D10" s="23"/>
      <c r="E10" s="23"/>
      <c r="F10" s="42"/>
      <c r="G10" s="204" t="str">
        <f t="shared" si="0"/>
        <v/>
      </c>
      <c r="H10" s="271"/>
    </row>
    <row r="11" spans="2:8" x14ac:dyDescent="0.2">
      <c r="B11" s="51"/>
      <c r="C11" s="15"/>
      <c r="D11" s="23"/>
      <c r="E11" s="23"/>
      <c r="F11" s="42"/>
      <c r="G11" s="204" t="str">
        <f t="shared" si="0"/>
        <v/>
      </c>
      <c r="H11" s="271"/>
    </row>
    <row r="12" spans="2:8" x14ac:dyDescent="0.2">
      <c r="B12" s="73" t="s">
        <v>307</v>
      </c>
      <c r="C12" s="21" t="s">
        <v>308</v>
      </c>
      <c r="D12" s="23"/>
      <c r="E12" s="199"/>
      <c r="F12" s="42"/>
      <c r="G12" s="204" t="str">
        <f t="shared" si="0"/>
        <v/>
      </c>
      <c r="H12" s="271"/>
    </row>
    <row r="13" spans="2:8" x14ac:dyDescent="0.2">
      <c r="B13" s="51"/>
      <c r="C13" s="15"/>
      <c r="D13" s="23"/>
      <c r="E13" s="199"/>
      <c r="F13" s="283"/>
      <c r="G13" s="204" t="str">
        <f t="shared" si="0"/>
        <v/>
      </c>
      <c r="H13" s="271"/>
    </row>
    <row r="14" spans="2:8" ht="25.5" x14ac:dyDescent="0.2">
      <c r="B14" s="51" t="s">
        <v>309</v>
      </c>
      <c r="C14" s="15" t="s">
        <v>311</v>
      </c>
      <c r="D14" s="23"/>
      <c r="E14" s="199"/>
      <c r="F14" s="42"/>
      <c r="G14" s="204" t="str">
        <f t="shared" si="0"/>
        <v/>
      </c>
      <c r="H14" s="300"/>
    </row>
    <row r="15" spans="2:8" x14ac:dyDescent="0.2">
      <c r="B15" s="51"/>
      <c r="C15" s="15"/>
      <c r="D15" s="23"/>
      <c r="E15" s="199"/>
      <c r="F15" s="42"/>
      <c r="G15" s="204" t="str">
        <f t="shared" si="0"/>
        <v/>
      </c>
      <c r="H15" s="300"/>
    </row>
    <row r="16" spans="2:8" ht="14.25" x14ac:dyDescent="0.2">
      <c r="B16" s="51" t="s">
        <v>75</v>
      </c>
      <c r="C16" s="15" t="s">
        <v>312</v>
      </c>
      <c r="D16" s="23" t="s">
        <v>322</v>
      </c>
      <c r="E16" s="199">
        <v>12000</v>
      </c>
      <c r="F16" s="47"/>
      <c r="G16" s="204">
        <f t="shared" si="0"/>
        <v>0</v>
      </c>
    </row>
    <row r="17" spans="2:8" x14ac:dyDescent="0.2">
      <c r="B17" s="51"/>
      <c r="C17" s="15"/>
      <c r="D17" s="23"/>
      <c r="E17" s="199"/>
      <c r="F17" s="47"/>
      <c r="G17" s="204"/>
    </row>
    <row r="18" spans="2:8" ht="14.25" x14ac:dyDescent="0.2">
      <c r="B18" s="51" t="s">
        <v>77</v>
      </c>
      <c r="C18" s="15" t="s">
        <v>313</v>
      </c>
      <c r="D18" s="23" t="s">
        <v>322</v>
      </c>
      <c r="E18" s="199">
        <v>2000</v>
      </c>
      <c r="F18" s="47"/>
      <c r="G18" s="204">
        <f>IF(D18="","",E18*F18)</f>
        <v>0</v>
      </c>
    </row>
    <row r="19" spans="2:8" x14ac:dyDescent="0.2">
      <c r="B19" s="51"/>
      <c r="C19" s="15"/>
      <c r="D19" s="23"/>
      <c r="E19" s="199"/>
      <c r="F19" s="47"/>
      <c r="G19" s="204" t="str">
        <f>IF(D19="","",E19*F19)</f>
        <v/>
      </c>
    </row>
    <row r="20" spans="2:8" ht="25.5" x14ac:dyDescent="0.2">
      <c r="B20" s="51" t="s">
        <v>310</v>
      </c>
      <c r="C20" s="15" t="s">
        <v>314</v>
      </c>
      <c r="D20" s="23"/>
      <c r="E20" s="199"/>
      <c r="F20" s="49"/>
      <c r="G20" s="204" t="str">
        <f>IF(D20="","",E20*F20)</f>
        <v/>
      </c>
    </row>
    <row r="21" spans="2:8" x14ac:dyDescent="0.2">
      <c r="B21" s="51"/>
      <c r="C21" s="15"/>
      <c r="D21" s="23"/>
      <c r="E21" s="199"/>
      <c r="F21" s="49"/>
      <c r="G21" s="204" t="str">
        <f>IF(D21="","",E21*F21)</f>
        <v/>
      </c>
    </row>
    <row r="22" spans="2:8" ht="26.25" customHeight="1" x14ac:dyDescent="0.2">
      <c r="B22" s="51" t="s">
        <v>75</v>
      </c>
      <c r="C22" s="128" t="s">
        <v>315</v>
      </c>
      <c r="D22" s="23" t="s">
        <v>322</v>
      </c>
      <c r="E22" s="199">
        <v>20000</v>
      </c>
      <c r="F22" s="49"/>
      <c r="G22" s="204">
        <f>F22*E22</f>
        <v>0</v>
      </c>
    </row>
    <row r="23" spans="2:8" x14ac:dyDescent="0.2">
      <c r="B23" s="51"/>
      <c r="C23" s="128"/>
      <c r="D23" s="23"/>
      <c r="E23" s="199"/>
      <c r="F23" s="49"/>
      <c r="G23" s="204"/>
    </row>
    <row r="24" spans="2:8" ht="14.25" x14ac:dyDescent="0.2">
      <c r="B24" s="51" t="s">
        <v>77</v>
      </c>
      <c r="C24" s="29" t="s">
        <v>316</v>
      </c>
      <c r="D24" s="23" t="s">
        <v>322</v>
      </c>
      <c r="E24" s="199">
        <v>1000</v>
      </c>
      <c r="F24" s="47"/>
      <c r="G24" s="204">
        <f t="shared" ref="G24:G55" si="1">IF(D24="","",E24*F24)</f>
        <v>0</v>
      </c>
    </row>
    <row r="25" spans="2:8" x14ac:dyDescent="0.2">
      <c r="B25" s="51"/>
      <c r="C25" s="29"/>
      <c r="D25" s="23"/>
      <c r="E25" s="199"/>
      <c r="F25" s="283"/>
      <c r="G25" s="204" t="str">
        <f t="shared" si="1"/>
        <v/>
      </c>
    </row>
    <row r="26" spans="2:8" ht="14.25" x14ac:dyDescent="0.2">
      <c r="B26" s="51" t="s">
        <v>749</v>
      </c>
      <c r="C26" s="15" t="s">
        <v>317</v>
      </c>
      <c r="D26" s="23" t="s">
        <v>322</v>
      </c>
      <c r="E26" s="199">
        <v>8000</v>
      </c>
      <c r="F26" s="42"/>
      <c r="G26" s="204">
        <f t="shared" si="1"/>
        <v>0</v>
      </c>
      <c r="H26" s="271"/>
    </row>
    <row r="27" spans="2:8" x14ac:dyDescent="0.2">
      <c r="B27" s="51"/>
      <c r="C27" s="15"/>
      <c r="D27" s="23"/>
      <c r="E27" s="199"/>
      <c r="F27" s="49"/>
      <c r="G27" s="204" t="str">
        <f t="shared" si="1"/>
        <v/>
      </c>
      <c r="H27" s="220"/>
    </row>
    <row r="28" spans="2:8" x14ac:dyDescent="0.2">
      <c r="B28" s="51"/>
      <c r="C28" s="15"/>
      <c r="D28" s="16"/>
      <c r="E28" s="264"/>
      <c r="F28" s="30"/>
      <c r="G28" s="204" t="str">
        <f t="shared" si="1"/>
        <v/>
      </c>
      <c r="H28" s="266"/>
    </row>
    <row r="29" spans="2:8" s="38" customFormat="1" x14ac:dyDescent="0.2">
      <c r="B29" s="51"/>
      <c r="C29" s="15"/>
      <c r="D29" s="16"/>
      <c r="E29" s="264"/>
      <c r="F29" s="30"/>
      <c r="G29" s="26" t="str">
        <f t="shared" si="1"/>
        <v/>
      </c>
      <c r="H29" s="19"/>
    </row>
    <row r="30" spans="2:8" x14ac:dyDescent="0.2">
      <c r="B30" s="51"/>
      <c r="C30" s="15"/>
      <c r="D30" s="23"/>
      <c r="E30" s="24"/>
      <c r="F30" s="40"/>
      <c r="G30" s="26" t="str">
        <f t="shared" si="1"/>
        <v/>
      </c>
      <c r="H30" s="44"/>
    </row>
    <row r="31" spans="2:8" x14ac:dyDescent="0.2">
      <c r="B31" s="51"/>
      <c r="C31" s="15"/>
      <c r="D31" s="23"/>
      <c r="E31" s="24"/>
      <c r="F31" s="40"/>
      <c r="G31" s="26" t="str">
        <f t="shared" si="1"/>
        <v/>
      </c>
      <c r="H31" s="44"/>
    </row>
    <row r="32" spans="2:8" x14ac:dyDescent="0.2">
      <c r="B32" s="51"/>
      <c r="C32" s="15"/>
      <c r="D32" s="23"/>
      <c r="E32" s="24"/>
      <c r="F32" s="48"/>
      <c r="G32" s="26" t="str">
        <f t="shared" si="1"/>
        <v/>
      </c>
      <c r="H32" s="43"/>
    </row>
    <row r="33" spans="2:8" x14ac:dyDescent="0.2">
      <c r="B33" s="51"/>
      <c r="C33" s="15"/>
      <c r="D33" s="23"/>
      <c r="E33" s="24"/>
      <c r="F33" s="48"/>
      <c r="G33" s="26" t="str">
        <f t="shared" si="1"/>
        <v/>
      </c>
      <c r="H33" s="43"/>
    </row>
    <row r="34" spans="2:8" x14ac:dyDescent="0.2">
      <c r="B34" s="51"/>
      <c r="C34" s="15"/>
      <c r="D34" s="23"/>
      <c r="E34" s="24"/>
      <c r="F34" s="45"/>
      <c r="G34" s="26" t="str">
        <f t="shared" si="1"/>
        <v/>
      </c>
      <c r="H34" s="43"/>
    </row>
    <row r="35" spans="2:8" x14ac:dyDescent="0.2">
      <c r="B35" s="51"/>
      <c r="C35" s="15"/>
      <c r="D35" s="23"/>
      <c r="E35" s="24"/>
      <c r="F35" s="45"/>
      <c r="G35" s="26" t="str">
        <f t="shared" si="1"/>
        <v/>
      </c>
      <c r="H35" s="43"/>
    </row>
    <row r="36" spans="2:8" x14ac:dyDescent="0.2">
      <c r="B36" s="51"/>
      <c r="C36" s="15"/>
      <c r="D36" s="23"/>
      <c r="E36" s="23"/>
      <c r="F36" s="42"/>
      <c r="G36" s="26" t="str">
        <f t="shared" si="1"/>
        <v/>
      </c>
      <c r="H36" s="43"/>
    </row>
    <row r="37" spans="2:8" x14ac:dyDescent="0.2">
      <c r="B37" s="51"/>
      <c r="C37" s="15"/>
      <c r="D37" s="23"/>
      <c r="E37" s="23"/>
      <c r="F37" s="42"/>
      <c r="G37" s="26" t="str">
        <f t="shared" si="1"/>
        <v/>
      </c>
      <c r="H37" s="43"/>
    </row>
    <row r="38" spans="2:8" x14ac:dyDescent="0.2">
      <c r="B38" s="51"/>
      <c r="C38" s="15"/>
      <c r="D38" s="23"/>
      <c r="E38" s="23"/>
      <c r="F38" s="40"/>
      <c r="G38" s="26" t="str">
        <f t="shared" si="1"/>
        <v/>
      </c>
      <c r="H38" s="43"/>
    </row>
    <row r="39" spans="2:8" x14ac:dyDescent="0.2">
      <c r="B39" s="51"/>
      <c r="C39" s="15"/>
      <c r="D39" s="23"/>
      <c r="E39" s="23"/>
      <c r="F39" s="40"/>
      <c r="G39" s="26" t="str">
        <f t="shared" si="1"/>
        <v/>
      </c>
      <c r="H39" s="43"/>
    </row>
    <row r="40" spans="2:8" x14ac:dyDescent="0.2">
      <c r="B40" s="51"/>
      <c r="C40" s="15"/>
      <c r="D40" s="23"/>
      <c r="E40" s="23"/>
      <c r="F40" s="40"/>
      <c r="G40" s="26" t="str">
        <f t="shared" si="1"/>
        <v/>
      </c>
      <c r="H40" s="43"/>
    </row>
    <row r="41" spans="2:8" x14ac:dyDescent="0.2">
      <c r="B41" s="51"/>
      <c r="C41" s="15"/>
      <c r="D41" s="23"/>
      <c r="E41" s="23"/>
      <c r="F41" s="40"/>
      <c r="G41" s="26" t="str">
        <f t="shared" si="1"/>
        <v/>
      </c>
      <c r="H41" s="43"/>
    </row>
    <row r="42" spans="2:8" x14ac:dyDescent="0.2">
      <c r="B42" s="51"/>
      <c r="C42" s="15"/>
      <c r="D42" s="23"/>
      <c r="E42" s="23"/>
      <c r="F42" s="40"/>
      <c r="G42" s="26" t="str">
        <f t="shared" si="1"/>
        <v/>
      </c>
      <c r="H42" s="43"/>
    </row>
    <row r="43" spans="2:8" x14ac:dyDescent="0.2">
      <c r="B43" s="51"/>
      <c r="C43" s="15"/>
      <c r="D43" s="23"/>
      <c r="E43" s="23"/>
      <c r="F43" s="40"/>
      <c r="G43" s="26" t="str">
        <f t="shared" si="1"/>
        <v/>
      </c>
      <c r="H43" s="43"/>
    </row>
    <row r="44" spans="2:8" x14ac:dyDescent="0.2">
      <c r="B44" s="51"/>
      <c r="C44" s="15"/>
      <c r="D44" s="23"/>
      <c r="E44" s="23"/>
      <c r="F44" s="40"/>
      <c r="G44" s="26" t="str">
        <f t="shared" si="1"/>
        <v/>
      </c>
      <c r="H44" s="43"/>
    </row>
    <row r="45" spans="2:8" x14ac:dyDescent="0.2">
      <c r="B45" s="51"/>
      <c r="C45" s="15"/>
      <c r="D45" s="23"/>
      <c r="E45" s="23"/>
      <c r="F45" s="40"/>
      <c r="G45" s="26" t="str">
        <f t="shared" si="1"/>
        <v/>
      </c>
      <c r="H45" s="43"/>
    </row>
    <row r="46" spans="2:8" x14ac:dyDescent="0.2">
      <c r="B46" s="51"/>
      <c r="C46" s="15"/>
      <c r="D46" s="23"/>
      <c r="E46" s="23"/>
      <c r="F46" s="49"/>
      <c r="G46" s="26" t="str">
        <f t="shared" si="1"/>
        <v/>
      </c>
      <c r="H46" s="43"/>
    </row>
    <row r="47" spans="2:8" x14ac:dyDescent="0.2">
      <c r="B47" s="51"/>
      <c r="C47" s="15"/>
      <c r="D47" s="23"/>
      <c r="E47" s="23"/>
      <c r="F47" s="49"/>
      <c r="G47" s="26" t="str">
        <f t="shared" si="1"/>
        <v/>
      </c>
      <c r="H47" s="43"/>
    </row>
    <row r="48" spans="2:8" x14ac:dyDescent="0.2">
      <c r="B48" s="51"/>
      <c r="C48" s="15"/>
      <c r="D48" s="23"/>
      <c r="E48" s="23"/>
      <c r="F48" s="40"/>
      <c r="G48" s="26" t="str">
        <f t="shared" si="1"/>
        <v/>
      </c>
      <c r="H48" s="43"/>
    </row>
    <row r="49" spans="2:8" x14ac:dyDescent="0.2">
      <c r="B49" s="51"/>
      <c r="C49" s="15"/>
      <c r="D49" s="23"/>
      <c r="E49" s="23"/>
      <c r="F49" s="40"/>
      <c r="G49" s="26" t="str">
        <f t="shared" si="1"/>
        <v/>
      </c>
      <c r="H49" s="43"/>
    </row>
    <row r="50" spans="2:8" x14ac:dyDescent="0.2">
      <c r="B50" s="51"/>
      <c r="C50" s="15"/>
      <c r="D50" s="23"/>
      <c r="E50" s="23"/>
      <c r="F50" s="40"/>
      <c r="G50" s="26" t="str">
        <f t="shared" si="1"/>
        <v/>
      </c>
      <c r="H50" s="43"/>
    </row>
    <row r="51" spans="2:8" x14ac:dyDescent="0.2">
      <c r="B51" s="51"/>
      <c r="C51" s="15"/>
      <c r="D51" s="23"/>
      <c r="E51" s="23"/>
      <c r="F51" s="40"/>
      <c r="G51" s="26" t="str">
        <f t="shared" si="1"/>
        <v/>
      </c>
      <c r="H51" s="43"/>
    </row>
    <row r="52" spans="2:8" x14ac:dyDescent="0.2">
      <c r="B52" s="51"/>
      <c r="C52" s="15"/>
      <c r="D52" s="23"/>
      <c r="E52" s="23"/>
      <c r="F52" s="40"/>
      <c r="G52" s="26" t="str">
        <f t="shared" si="1"/>
        <v/>
      </c>
      <c r="H52" s="43"/>
    </row>
    <row r="53" spans="2:8" x14ac:dyDescent="0.2">
      <c r="B53" s="51"/>
      <c r="C53" s="29"/>
      <c r="D53" s="23"/>
      <c r="E53" s="23"/>
      <c r="F53" s="40"/>
      <c r="G53" s="26" t="str">
        <f t="shared" si="1"/>
        <v/>
      </c>
      <c r="H53" s="43"/>
    </row>
    <row r="54" spans="2:8" x14ac:dyDescent="0.2">
      <c r="B54" s="51"/>
      <c r="C54" s="29"/>
      <c r="D54" s="39"/>
      <c r="E54" s="39"/>
      <c r="F54" s="40"/>
      <c r="G54" s="26" t="str">
        <f t="shared" si="1"/>
        <v/>
      </c>
    </row>
    <row r="55" spans="2:8" x14ac:dyDescent="0.2">
      <c r="B55" s="51"/>
      <c r="C55" s="15"/>
      <c r="D55" s="23"/>
      <c r="E55" s="23"/>
      <c r="F55" s="40"/>
      <c r="G55" s="26" t="str">
        <f t="shared" si="1"/>
        <v/>
      </c>
      <c r="H55" s="43"/>
    </row>
    <row r="56" spans="2:8" x14ac:dyDescent="0.2">
      <c r="B56" s="51"/>
      <c r="C56" s="29"/>
      <c r="D56" s="39"/>
      <c r="E56" s="39"/>
      <c r="F56" s="40"/>
      <c r="G56" s="26"/>
      <c r="H56" s="50"/>
    </row>
    <row r="57" spans="2:8" x14ac:dyDescent="0.2">
      <c r="B57" s="51"/>
      <c r="C57" s="28"/>
      <c r="D57" s="39"/>
      <c r="E57" s="39"/>
      <c r="F57" s="40"/>
      <c r="G57" s="26"/>
    </row>
    <row r="58" spans="2:8" x14ac:dyDescent="0.2">
      <c r="B58" s="51"/>
      <c r="C58" s="15"/>
      <c r="D58" s="23"/>
      <c r="E58" s="23"/>
      <c r="F58" s="40"/>
      <c r="G58" s="26"/>
      <c r="H58" s="43"/>
    </row>
    <row r="59" spans="2:8" x14ac:dyDescent="0.2">
      <c r="B59" s="51"/>
      <c r="C59" s="15"/>
      <c r="D59" s="23"/>
      <c r="E59" s="23"/>
      <c r="F59" s="40"/>
      <c r="G59" s="26"/>
      <c r="H59" s="43"/>
    </row>
    <row r="60" spans="2:8" x14ac:dyDescent="0.2">
      <c r="B60" s="51"/>
      <c r="C60" s="15"/>
      <c r="D60" s="23"/>
      <c r="E60" s="23"/>
      <c r="F60" s="40"/>
      <c r="G60" s="26"/>
      <c r="H60" s="43"/>
    </row>
    <row r="61" spans="2:8" s="31" customFormat="1" ht="24.95" customHeight="1" x14ac:dyDescent="0.2">
      <c r="B61" s="132" t="str">
        <f>B10</f>
        <v>C1.7</v>
      </c>
      <c r="C61" s="32" t="s">
        <v>652</v>
      </c>
      <c r="D61" s="33"/>
      <c r="E61" s="34"/>
      <c r="F61" s="33"/>
      <c r="G61" s="35">
        <f>SUM(G4:G60)</f>
        <v>0</v>
      </c>
      <c r="H61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2">
    <pageSetUpPr fitToPage="1"/>
  </sheetPr>
  <dimension ref="B1:G31"/>
  <sheetViews>
    <sheetView view="pageBreakPreview" zoomScale="70" zoomScaleNormal="125" zoomScaleSheetLayoutView="70" zoomScalePageLayoutView="125" workbookViewId="0">
      <selection activeCell="K31" sqref="K31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7.85546875" style="5" bestFit="1" customWidth="1"/>
    <col min="8" max="16384" width="8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3"/>
    </row>
    <row r="4" spans="2:7" ht="12.75" customHeight="1" x14ac:dyDescent="0.2">
      <c r="B4" s="346" t="s">
        <v>8</v>
      </c>
      <c r="C4" s="347"/>
      <c r="D4" s="347"/>
      <c r="E4" s="347"/>
      <c r="F4" s="347"/>
      <c r="G4" s="357" t="str">
        <f>"CHAPTER "&amp;B10</f>
        <v>CHAPTER C2.1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8"/>
    </row>
    <row r="6" spans="2:7" ht="12.75" customHeight="1" x14ac:dyDescent="0.2">
      <c r="B6" s="349"/>
      <c r="C6" s="350"/>
      <c r="D6" s="350"/>
      <c r="E6" s="350"/>
      <c r="F6" s="350"/>
      <c r="G6" s="358"/>
    </row>
    <row r="7" spans="2:7" s="10" customFormat="1" ht="7.5" customHeight="1" x14ac:dyDescent="0.2">
      <c r="B7" s="351"/>
      <c r="C7" s="352"/>
      <c r="D7" s="352"/>
      <c r="E7" s="352"/>
      <c r="F7" s="352"/>
      <c r="G7" s="359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</row>
    <row r="9" spans="2:7" x14ac:dyDescent="0.2">
      <c r="B9" s="51"/>
      <c r="C9" s="15"/>
      <c r="D9" s="16"/>
      <c r="E9" s="16"/>
      <c r="F9" s="17"/>
      <c r="G9" s="26" t="str">
        <f t="shared" ref="G9:G30" si="0">IF(D9="","",E9*F9)</f>
        <v/>
      </c>
    </row>
    <row r="10" spans="2:7" ht="25.5" x14ac:dyDescent="0.2">
      <c r="B10" s="73" t="s">
        <v>574</v>
      </c>
      <c r="C10" s="21" t="s">
        <v>573</v>
      </c>
      <c r="D10" s="16"/>
      <c r="E10" s="16"/>
      <c r="F10" s="17"/>
      <c r="G10" s="26" t="str">
        <f t="shared" si="0"/>
        <v/>
      </c>
    </row>
    <row r="11" spans="2:7" x14ac:dyDescent="0.2">
      <c r="B11" s="51"/>
      <c r="C11" s="15"/>
      <c r="D11" s="16"/>
      <c r="E11" s="16"/>
      <c r="F11" s="17"/>
      <c r="G11" s="26" t="str">
        <f t="shared" si="0"/>
        <v/>
      </c>
    </row>
    <row r="12" spans="2:7" ht="25.5" x14ac:dyDescent="0.2">
      <c r="B12" s="146" t="s">
        <v>572</v>
      </c>
      <c r="C12" s="21" t="s">
        <v>571</v>
      </c>
      <c r="D12" s="16"/>
      <c r="E12" s="16"/>
      <c r="F12" s="17"/>
      <c r="G12" s="26" t="str">
        <f t="shared" si="0"/>
        <v/>
      </c>
    </row>
    <row r="13" spans="2:7" x14ac:dyDescent="0.2">
      <c r="B13" s="59"/>
      <c r="C13" s="15"/>
      <c r="D13" s="16"/>
      <c r="E13" s="16"/>
      <c r="F13" s="17"/>
      <c r="G13" s="26" t="str">
        <f t="shared" si="0"/>
        <v/>
      </c>
    </row>
    <row r="14" spans="2:7" x14ac:dyDescent="0.2">
      <c r="B14" s="51" t="s">
        <v>570</v>
      </c>
      <c r="C14" s="15" t="s">
        <v>569</v>
      </c>
      <c r="D14" s="23" t="s">
        <v>11</v>
      </c>
      <c r="E14" s="24">
        <v>1</v>
      </c>
      <c r="F14" s="203"/>
      <c r="G14" s="26">
        <f t="shared" si="0"/>
        <v>0</v>
      </c>
    </row>
    <row r="15" spans="2:7" x14ac:dyDescent="0.2">
      <c r="B15" s="59"/>
      <c r="C15" s="15"/>
      <c r="D15" s="16"/>
      <c r="E15" s="27"/>
      <c r="F15" s="17"/>
      <c r="G15" s="26" t="str">
        <f t="shared" si="0"/>
        <v/>
      </c>
    </row>
    <row r="16" spans="2:7" ht="25.5" x14ac:dyDescent="0.2">
      <c r="B16" s="51" t="s">
        <v>568</v>
      </c>
      <c r="C16" s="15" t="s">
        <v>567</v>
      </c>
      <c r="D16" s="23" t="s">
        <v>533</v>
      </c>
      <c r="E16" s="27">
        <v>100000</v>
      </c>
      <c r="F16" s="273">
        <v>1</v>
      </c>
      <c r="G16" s="26">
        <f t="shared" si="0"/>
        <v>100000</v>
      </c>
    </row>
    <row r="17" spans="2:7" x14ac:dyDescent="0.2">
      <c r="B17" s="59"/>
      <c r="C17" s="15"/>
      <c r="D17" s="16"/>
      <c r="E17" s="27"/>
      <c r="F17" s="240"/>
      <c r="G17" s="26" t="str">
        <f t="shared" si="0"/>
        <v/>
      </c>
    </row>
    <row r="18" spans="2:7" ht="25.5" x14ac:dyDescent="0.2">
      <c r="B18" s="51" t="s">
        <v>566</v>
      </c>
      <c r="C18" s="29" t="s">
        <v>565</v>
      </c>
      <c r="D18" s="23" t="s">
        <v>54</v>
      </c>
      <c r="E18" s="171">
        <f>G16</f>
        <v>100000</v>
      </c>
      <c r="F18" s="241"/>
      <c r="G18" s="26">
        <f t="shared" si="0"/>
        <v>0</v>
      </c>
    </row>
    <row r="19" spans="2:7" x14ac:dyDescent="0.2">
      <c r="B19" s="59"/>
      <c r="C19" s="28"/>
      <c r="D19" s="62"/>
      <c r="E19" s="27"/>
      <c r="F19" s="63"/>
      <c r="G19" s="26" t="str">
        <f t="shared" si="0"/>
        <v/>
      </c>
    </row>
    <row r="20" spans="2:7" ht="25.5" x14ac:dyDescent="0.2">
      <c r="B20" s="51" t="s">
        <v>564</v>
      </c>
      <c r="C20" s="15" t="s">
        <v>563</v>
      </c>
      <c r="D20" s="23" t="s">
        <v>533</v>
      </c>
      <c r="E20" s="27">
        <v>50000</v>
      </c>
      <c r="F20" s="65">
        <v>1</v>
      </c>
      <c r="G20" s="26">
        <f t="shared" si="0"/>
        <v>50000</v>
      </c>
    </row>
    <row r="21" spans="2:7" x14ac:dyDescent="0.2">
      <c r="B21" s="59"/>
      <c r="C21" s="28"/>
      <c r="D21" s="62"/>
      <c r="E21" s="27"/>
      <c r="F21" s="63"/>
      <c r="G21" s="26" t="str">
        <f t="shared" si="0"/>
        <v/>
      </c>
    </row>
    <row r="22" spans="2:7" ht="25.5" x14ac:dyDescent="0.2">
      <c r="B22" s="51" t="s">
        <v>562</v>
      </c>
      <c r="C22" s="15" t="s">
        <v>561</v>
      </c>
      <c r="D22" s="23" t="s">
        <v>501</v>
      </c>
      <c r="E22" s="27">
        <v>100</v>
      </c>
      <c r="F22" s="65"/>
      <c r="G22" s="26">
        <f t="shared" si="0"/>
        <v>0</v>
      </c>
    </row>
    <row r="23" spans="2:7" x14ac:dyDescent="0.2">
      <c r="B23" s="59"/>
      <c r="C23" s="15"/>
      <c r="D23" s="16"/>
      <c r="E23" s="27"/>
      <c r="F23" s="30"/>
      <c r="G23" s="26" t="str">
        <f t="shared" si="0"/>
        <v/>
      </c>
    </row>
    <row r="24" spans="2:7" ht="25.5" x14ac:dyDescent="0.2">
      <c r="B24" s="73" t="s">
        <v>560</v>
      </c>
      <c r="C24" s="21" t="s">
        <v>559</v>
      </c>
      <c r="D24" s="23" t="s">
        <v>11</v>
      </c>
      <c r="E24" s="16">
        <v>1</v>
      </c>
      <c r="F24" s="65"/>
      <c r="G24" s="26">
        <f t="shared" si="0"/>
        <v>0</v>
      </c>
    </row>
    <row r="25" spans="2:7" x14ac:dyDescent="0.2">
      <c r="B25" s="59"/>
      <c r="C25" s="15"/>
      <c r="D25" s="16"/>
      <c r="E25" s="16"/>
      <c r="F25" s="65"/>
      <c r="G25" s="26" t="str">
        <f t="shared" si="0"/>
        <v/>
      </c>
    </row>
    <row r="26" spans="2:7" x14ac:dyDescent="0.2">
      <c r="B26" s="59"/>
      <c r="C26" s="15"/>
      <c r="D26" s="23"/>
      <c r="E26" s="27"/>
      <c r="F26" s="60"/>
      <c r="G26" s="26" t="str">
        <f t="shared" si="0"/>
        <v/>
      </c>
    </row>
    <row r="27" spans="2:7" x14ac:dyDescent="0.2">
      <c r="B27" s="59"/>
      <c r="C27" s="15"/>
      <c r="D27" s="23"/>
      <c r="E27" s="27"/>
      <c r="F27" s="60"/>
      <c r="G27" s="26" t="str">
        <f t="shared" si="0"/>
        <v/>
      </c>
    </row>
    <row r="28" spans="2:7" x14ac:dyDescent="0.2">
      <c r="B28" s="59"/>
      <c r="C28" s="15"/>
      <c r="D28" s="23"/>
      <c r="E28" s="27"/>
      <c r="F28" s="60"/>
      <c r="G28" s="26" t="str">
        <f t="shared" si="0"/>
        <v/>
      </c>
    </row>
    <row r="29" spans="2:7" x14ac:dyDescent="0.2">
      <c r="B29" s="59"/>
      <c r="C29" s="15"/>
      <c r="D29" s="23"/>
      <c r="E29" s="27"/>
      <c r="F29" s="60"/>
      <c r="G29" s="26" t="str">
        <f t="shared" si="0"/>
        <v/>
      </c>
    </row>
    <row r="30" spans="2:7" x14ac:dyDescent="0.2">
      <c r="B30" s="59"/>
      <c r="C30" s="15"/>
      <c r="D30" s="16"/>
      <c r="E30" s="27"/>
      <c r="F30" s="17"/>
      <c r="G30" s="26" t="str">
        <f t="shared" si="0"/>
        <v/>
      </c>
    </row>
    <row r="31" spans="2:7" s="31" customFormat="1" ht="20.100000000000001" customHeight="1" x14ac:dyDescent="0.2">
      <c r="B31" s="132" t="str">
        <f>$B$10</f>
        <v>C2.1</v>
      </c>
      <c r="C31" s="32" t="s">
        <v>12</v>
      </c>
      <c r="D31" s="33"/>
      <c r="E31" s="34"/>
      <c r="F31" s="33"/>
      <c r="G31" s="35">
        <f>SUM(G9:G30)</f>
        <v>150000</v>
      </c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B1:G76"/>
  <sheetViews>
    <sheetView view="pageBreakPreview" topLeftCell="A49" zoomScale="70" zoomScaleNormal="125" zoomScaleSheetLayoutView="70" zoomScalePageLayoutView="125" workbookViewId="0">
      <selection activeCell="F66" sqref="F66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222" customWidth="1"/>
    <col min="6" max="6" width="15.7109375" style="242" customWidth="1"/>
    <col min="7" max="7" width="18.42578125" style="5" bestFit="1" customWidth="1"/>
    <col min="8" max="16384" width="6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77"/>
      <c r="C3" s="77"/>
      <c r="D3" s="78"/>
      <c r="E3" s="223"/>
      <c r="F3" s="243"/>
      <c r="G3" s="89"/>
    </row>
    <row r="4" spans="2:7" x14ac:dyDescent="0.2">
      <c r="B4" s="346" t="s">
        <v>8</v>
      </c>
      <c r="C4" s="347"/>
      <c r="D4" s="347"/>
      <c r="E4" s="347"/>
      <c r="F4" s="347"/>
      <c r="G4" s="353" t="str">
        <f>"CHAPTER "&amp;B10</f>
        <v>CHAPTER C3.1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</row>
    <row r="6" spans="2:7" ht="12.75" customHeight="1" x14ac:dyDescent="0.2">
      <c r="B6" s="349"/>
      <c r="C6" s="350"/>
      <c r="D6" s="350"/>
      <c r="E6" s="350"/>
      <c r="F6" s="350"/>
      <c r="G6" s="354"/>
    </row>
    <row r="7" spans="2:7" ht="7.5" customHeight="1" x14ac:dyDescent="0.2">
      <c r="B7" s="351"/>
      <c r="C7" s="352"/>
      <c r="D7" s="352"/>
      <c r="E7" s="352"/>
      <c r="F7" s="352"/>
      <c r="G7" s="355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76" t="s">
        <v>3</v>
      </c>
      <c r="F8" s="244" t="s">
        <v>4</v>
      </c>
      <c r="G8" s="321" t="s">
        <v>5</v>
      </c>
    </row>
    <row r="9" spans="2:7" x14ac:dyDescent="0.2">
      <c r="B9" s="51"/>
      <c r="C9" s="15"/>
      <c r="D9" s="16"/>
      <c r="E9" s="224"/>
      <c r="F9" s="235"/>
      <c r="G9" s="322" t="str">
        <f t="shared" ref="G9:G18" si="0">IF(D9="","",E9*F9)</f>
        <v/>
      </c>
    </row>
    <row r="10" spans="2:7" x14ac:dyDescent="0.2">
      <c r="B10" s="73" t="s">
        <v>491</v>
      </c>
      <c r="C10" s="21" t="s">
        <v>490</v>
      </c>
      <c r="D10" s="16"/>
      <c r="E10" s="224"/>
      <c r="F10" s="235"/>
      <c r="G10" s="323" t="str">
        <f t="shared" si="0"/>
        <v/>
      </c>
    </row>
    <row r="11" spans="2:7" x14ac:dyDescent="0.2">
      <c r="B11" s="51"/>
      <c r="C11" s="15"/>
      <c r="D11" s="16"/>
      <c r="E11" s="224"/>
      <c r="F11" s="235"/>
      <c r="G11" s="323" t="str">
        <f t="shared" si="0"/>
        <v/>
      </c>
    </row>
    <row r="12" spans="2:7" x14ac:dyDescent="0.2">
      <c r="B12" s="146" t="s">
        <v>489</v>
      </c>
      <c r="C12" s="21" t="s">
        <v>488</v>
      </c>
      <c r="D12" s="16"/>
      <c r="E12" s="224"/>
      <c r="F12" s="235"/>
      <c r="G12" s="323" t="str">
        <f t="shared" si="0"/>
        <v/>
      </c>
    </row>
    <row r="13" spans="2:7" x14ac:dyDescent="0.2">
      <c r="B13" s="59"/>
      <c r="C13" s="15"/>
      <c r="D13" s="16"/>
      <c r="E13" s="224"/>
      <c r="F13" s="235"/>
      <c r="G13" s="323" t="str">
        <f t="shared" si="0"/>
        <v/>
      </c>
    </row>
    <row r="14" spans="2:7" ht="38.25" x14ac:dyDescent="0.2">
      <c r="B14" s="59" t="s">
        <v>487</v>
      </c>
      <c r="C14" s="15" t="s">
        <v>486</v>
      </c>
      <c r="D14" s="23" t="s">
        <v>45</v>
      </c>
      <c r="E14" s="226">
        <v>3083</v>
      </c>
      <c r="F14" s="231"/>
      <c r="G14" s="323">
        <f t="shared" si="0"/>
        <v>0</v>
      </c>
    </row>
    <row r="15" spans="2:7" x14ac:dyDescent="0.2">
      <c r="B15" s="59"/>
      <c r="C15" s="15"/>
      <c r="D15" s="16"/>
      <c r="E15" s="252"/>
      <c r="F15" s="274"/>
      <c r="G15" s="323" t="str">
        <f t="shared" si="0"/>
        <v/>
      </c>
    </row>
    <row r="16" spans="2:7" s="151" customFormat="1" ht="38.25" x14ac:dyDescent="0.2">
      <c r="B16" s="59" t="s">
        <v>485</v>
      </c>
      <c r="C16" s="15" t="s">
        <v>484</v>
      </c>
      <c r="D16" s="23" t="s">
        <v>45</v>
      </c>
      <c r="E16" s="252">
        <v>620</v>
      </c>
      <c r="F16" s="301"/>
      <c r="G16" s="323">
        <f t="shared" si="0"/>
        <v>0</v>
      </c>
    </row>
    <row r="17" spans="2:7" x14ac:dyDescent="0.2">
      <c r="B17" s="59"/>
      <c r="C17" s="15"/>
      <c r="D17" s="16"/>
      <c r="E17" s="252"/>
      <c r="F17" s="235"/>
      <c r="G17" s="323" t="str">
        <f t="shared" si="0"/>
        <v/>
      </c>
    </row>
    <row r="18" spans="2:7" ht="25.5" x14ac:dyDescent="0.2">
      <c r="B18" s="146" t="s">
        <v>483</v>
      </c>
      <c r="C18" s="21" t="s">
        <v>482</v>
      </c>
      <c r="D18" s="16"/>
      <c r="E18" s="252"/>
      <c r="F18" s="235"/>
      <c r="G18" s="323" t="str">
        <f t="shared" si="0"/>
        <v/>
      </c>
    </row>
    <row r="19" spans="2:7" x14ac:dyDescent="0.2">
      <c r="B19" s="146"/>
      <c r="C19" s="213"/>
      <c r="D19" s="16"/>
      <c r="E19" s="252"/>
      <c r="F19" s="235"/>
      <c r="G19" s="323"/>
    </row>
    <row r="20" spans="2:7" ht="14.25" x14ac:dyDescent="0.2">
      <c r="B20" s="59" t="s">
        <v>788</v>
      </c>
      <c r="C20" s="15" t="s">
        <v>789</v>
      </c>
      <c r="D20" s="23" t="s">
        <v>45</v>
      </c>
      <c r="E20" s="252">
        <v>64</v>
      </c>
      <c r="F20" s="235"/>
      <c r="G20" s="323">
        <f>F20*E20</f>
        <v>0</v>
      </c>
    </row>
    <row r="21" spans="2:7" x14ac:dyDescent="0.2">
      <c r="B21" s="59"/>
      <c r="C21" s="29"/>
      <c r="D21" s="62"/>
      <c r="E21" s="252"/>
      <c r="F21" s="246"/>
      <c r="G21" s="323" t="str">
        <f t="shared" ref="G21:G38" si="1">IF(D21="","",E21*F21)</f>
        <v/>
      </c>
    </row>
    <row r="22" spans="2:7" s="151" customFormat="1" ht="38.25" x14ac:dyDescent="0.2">
      <c r="B22" s="59" t="s">
        <v>481</v>
      </c>
      <c r="C22" s="15" t="s">
        <v>480</v>
      </c>
      <c r="D22" s="23" t="s">
        <v>45</v>
      </c>
      <c r="E22" s="252">
        <v>640</v>
      </c>
      <c r="F22" s="274"/>
      <c r="G22" s="323">
        <f t="shared" si="1"/>
        <v>0</v>
      </c>
    </row>
    <row r="23" spans="2:7" x14ac:dyDescent="0.2">
      <c r="B23" s="59"/>
      <c r="C23" s="15"/>
      <c r="D23" s="16"/>
      <c r="E23" s="252"/>
      <c r="F23" s="302"/>
      <c r="G23" s="323" t="str">
        <f t="shared" si="1"/>
        <v/>
      </c>
    </row>
    <row r="24" spans="2:7" ht="38.25" x14ac:dyDescent="0.2">
      <c r="B24" s="59" t="s">
        <v>479</v>
      </c>
      <c r="C24" s="15" t="s">
        <v>478</v>
      </c>
      <c r="D24" s="23" t="s">
        <v>45</v>
      </c>
      <c r="E24" s="252">
        <v>160</v>
      </c>
      <c r="F24" s="235"/>
      <c r="G24" s="323">
        <f t="shared" si="1"/>
        <v>0</v>
      </c>
    </row>
    <row r="25" spans="2:7" x14ac:dyDescent="0.2">
      <c r="B25" s="59"/>
      <c r="C25" s="15"/>
      <c r="D25" s="16"/>
      <c r="E25" s="252"/>
      <c r="F25" s="235"/>
      <c r="G25" s="323" t="str">
        <f t="shared" si="1"/>
        <v/>
      </c>
    </row>
    <row r="26" spans="2:7" ht="25.5" x14ac:dyDescent="0.2">
      <c r="B26" s="59" t="s">
        <v>477</v>
      </c>
      <c r="C26" s="15" t="s">
        <v>476</v>
      </c>
      <c r="D26" s="23" t="s">
        <v>45</v>
      </c>
      <c r="E26" s="252">
        <f>E22*0.1</f>
        <v>64</v>
      </c>
      <c r="F26" s="235"/>
      <c r="G26" s="323">
        <f t="shared" si="1"/>
        <v>0</v>
      </c>
    </row>
    <row r="27" spans="2:7" x14ac:dyDescent="0.2">
      <c r="B27" s="51"/>
      <c r="C27" s="15"/>
      <c r="D27" s="23"/>
      <c r="E27" s="252"/>
      <c r="F27" s="274"/>
      <c r="G27" s="323" t="str">
        <f t="shared" si="1"/>
        <v/>
      </c>
    </row>
    <row r="28" spans="2:7" s="151" customFormat="1" ht="25.5" x14ac:dyDescent="0.2">
      <c r="B28" s="146" t="s">
        <v>475</v>
      </c>
      <c r="C28" s="21" t="s">
        <v>474</v>
      </c>
      <c r="D28" s="16"/>
      <c r="E28" s="224"/>
      <c r="F28" s="274"/>
      <c r="G28" s="323" t="str">
        <f t="shared" si="1"/>
        <v/>
      </c>
    </row>
    <row r="29" spans="2:7" s="151" customFormat="1" x14ac:dyDescent="0.2">
      <c r="B29" s="59"/>
      <c r="C29" s="15"/>
      <c r="D29" s="16"/>
      <c r="E29" s="224"/>
      <c r="F29" s="274"/>
      <c r="G29" s="323" t="str">
        <f t="shared" si="1"/>
        <v/>
      </c>
    </row>
    <row r="30" spans="2:7" s="151" customFormat="1" ht="25.5" x14ac:dyDescent="0.2">
      <c r="B30" s="59" t="s">
        <v>473</v>
      </c>
      <c r="C30" s="15" t="s">
        <v>472</v>
      </c>
      <c r="D30" s="23" t="s">
        <v>45</v>
      </c>
      <c r="E30" s="224">
        <v>300</v>
      </c>
      <c r="F30" s="274"/>
      <c r="G30" s="323">
        <f t="shared" si="1"/>
        <v>0</v>
      </c>
    </row>
    <row r="31" spans="2:7" s="151" customFormat="1" x14ac:dyDescent="0.2">
      <c r="B31" s="59"/>
      <c r="C31" s="28"/>
      <c r="D31" s="62"/>
      <c r="E31" s="275"/>
      <c r="F31" s="274"/>
      <c r="G31" s="323" t="str">
        <f t="shared" si="1"/>
        <v/>
      </c>
    </row>
    <row r="32" spans="2:7" s="151" customFormat="1" x14ac:dyDescent="0.2">
      <c r="B32" s="146" t="s">
        <v>471</v>
      </c>
      <c r="C32" s="21" t="s">
        <v>470</v>
      </c>
      <c r="D32" s="16"/>
      <c r="E32" s="224"/>
      <c r="F32" s="274"/>
      <c r="G32" s="323" t="str">
        <f t="shared" si="1"/>
        <v/>
      </c>
    </row>
    <row r="33" spans="2:7" s="151" customFormat="1" x14ac:dyDescent="0.2">
      <c r="B33" s="59"/>
      <c r="C33" s="15"/>
      <c r="D33" s="16"/>
      <c r="E33" s="224"/>
      <c r="F33" s="274"/>
      <c r="G33" s="323" t="str">
        <f t="shared" si="1"/>
        <v/>
      </c>
    </row>
    <row r="34" spans="2:7" s="151" customFormat="1" ht="25.5" x14ac:dyDescent="0.2">
      <c r="B34" s="51" t="s">
        <v>469</v>
      </c>
      <c r="C34" s="15" t="s">
        <v>468</v>
      </c>
      <c r="D34" s="23" t="s">
        <v>45</v>
      </c>
      <c r="E34" s="224">
        <v>1000</v>
      </c>
      <c r="F34" s="235"/>
      <c r="G34" s="323">
        <f t="shared" si="1"/>
        <v>0</v>
      </c>
    </row>
    <row r="35" spans="2:7" x14ac:dyDescent="0.2">
      <c r="B35" s="51"/>
      <c r="C35" s="15"/>
      <c r="D35" s="16"/>
      <c r="E35" s="224"/>
      <c r="F35" s="235"/>
      <c r="G35" s="323" t="str">
        <f t="shared" si="1"/>
        <v/>
      </c>
    </row>
    <row r="36" spans="2:7" s="151" customFormat="1" ht="25.5" x14ac:dyDescent="0.2">
      <c r="B36" s="73" t="s">
        <v>467</v>
      </c>
      <c r="C36" s="21" t="s">
        <v>466</v>
      </c>
      <c r="D36" s="16"/>
      <c r="E36" s="224"/>
      <c r="F36" s="235"/>
      <c r="G36" s="323" t="str">
        <f t="shared" si="1"/>
        <v/>
      </c>
    </row>
    <row r="37" spans="2:7" s="151" customFormat="1" x14ac:dyDescent="0.2">
      <c r="B37" s="59"/>
      <c r="C37" s="15"/>
      <c r="D37" s="16"/>
      <c r="E37" s="224"/>
      <c r="F37" s="235"/>
      <c r="G37" s="323" t="str">
        <f t="shared" si="1"/>
        <v/>
      </c>
    </row>
    <row r="38" spans="2:7" s="151" customFormat="1" ht="25.5" x14ac:dyDescent="0.2">
      <c r="B38" s="59" t="s">
        <v>655</v>
      </c>
      <c r="C38" s="15" t="s">
        <v>716</v>
      </c>
      <c r="D38" s="23" t="s">
        <v>45</v>
      </c>
      <c r="E38" s="252">
        <v>688</v>
      </c>
      <c r="F38" s="235"/>
      <c r="G38" s="323">
        <f t="shared" si="1"/>
        <v>0</v>
      </c>
    </row>
    <row r="39" spans="2:7" s="151" customFormat="1" x14ac:dyDescent="0.2">
      <c r="B39" s="59"/>
      <c r="C39" s="15"/>
      <c r="D39" s="16"/>
      <c r="E39" s="252"/>
      <c r="F39" s="235"/>
      <c r="G39" s="323"/>
    </row>
    <row r="40" spans="2:7" x14ac:dyDescent="0.2">
      <c r="B40" s="59"/>
      <c r="C40" s="15"/>
      <c r="D40" s="16"/>
      <c r="E40" s="227"/>
      <c r="F40" s="245"/>
      <c r="G40" s="322" t="str">
        <f>IF(D40="","",E40*F40)</f>
        <v/>
      </c>
    </row>
    <row r="41" spans="2:7" x14ac:dyDescent="0.2">
      <c r="B41" s="59"/>
      <c r="C41" s="15"/>
      <c r="D41" s="16"/>
      <c r="E41" s="227"/>
      <c r="F41" s="245"/>
      <c r="G41" s="322" t="str">
        <f>IF(D41="","",E41*F41)</f>
        <v/>
      </c>
    </row>
    <row r="42" spans="2:7" x14ac:dyDescent="0.2">
      <c r="B42" s="59"/>
      <c r="C42" s="15"/>
      <c r="D42" s="16"/>
      <c r="E42" s="227"/>
      <c r="F42" s="245"/>
      <c r="G42" s="322" t="str">
        <f>IF(D42="","",E42*F42)</f>
        <v/>
      </c>
    </row>
    <row r="43" spans="2:7" x14ac:dyDescent="0.2">
      <c r="B43" s="59"/>
      <c r="C43" s="15"/>
      <c r="D43" s="16"/>
      <c r="E43" s="227"/>
      <c r="F43" s="245"/>
      <c r="G43" s="322" t="str">
        <f>IF(D43="","",E43*F43)</f>
        <v/>
      </c>
    </row>
    <row r="44" spans="2:7" x14ac:dyDescent="0.2">
      <c r="B44" s="59"/>
      <c r="C44" s="15"/>
      <c r="D44" s="16"/>
      <c r="E44" s="227"/>
      <c r="F44" s="245"/>
      <c r="G44" s="322" t="str">
        <f>IF(D44="","",E44*F44)</f>
        <v/>
      </c>
    </row>
    <row r="45" spans="2:7" s="31" customFormat="1" ht="19.5" customHeight="1" x14ac:dyDescent="0.2">
      <c r="B45" s="303" t="str">
        <f>$B$10</f>
        <v>C3.1</v>
      </c>
      <c r="C45" s="32" t="s">
        <v>12</v>
      </c>
      <c r="D45" s="33"/>
      <c r="E45" s="229"/>
      <c r="F45" s="248"/>
      <c r="G45" s="320">
        <f>SUM(G9:G44)</f>
        <v>0</v>
      </c>
    </row>
    <row r="46" spans="2:7" x14ac:dyDescent="0.2">
      <c r="B46" s="342" t="str">
        <f>Client1</f>
        <v>Province of KwaZulu-Natal</v>
      </c>
      <c r="C46" s="342"/>
      <c r="D46" s="342"/>
      <c r="E46" s="343" t="str">
        <f>"Contract No. "&amp;ContractNo</f>
        <v>Contract No. ZNB01686/00000/00/HOD/INF/22/T</v>
      </c>
      <c r="F46" s="343"/>
      <c r="G46" s="343"/>
    </row>
    <row r="47" spans="2:7" x14ac:dyDescent="0.2">
      <c r="B47" s="342" t="str">
        <f>Client2</f>
        <v>Department of Transport</v>
      </c>
      <c r="C47" s="342"/>
      <c r="D47" s="342"/>
      <c r="E47" s="343"/>
      <c r="F47" s="343"/>
      <c r="G47" s="343"/>
    </row>
    <row r="48" spans="2:7" x14ac:dyDescent="0.2">
      <c r="B48" s="345"/>
      <c r="C48" s="345"/>
      <c r="D48" s="345"/>
      <c r="E48" s="344"/>
      <c r="F48" s="344"/>
      <c r="G48" s="344"/>
    </row>
    <row r="49" spans="2:7" x14ac:dyDescent="0.2">
      <c r="B49" s="346" t="s">
        <v>8</v>
      </c>
      <c r="C49" s="347"/>
      <c r="D49" s="347"/>
      <c r="E49" s="347"/>
      <c r="F49" s="347"/>
      <c r="G49" s="348" t="str">
        <f>$G$4</f>
        <v>CHAPTER C3.1</v>
      </c>
    </row>
    <row r="50" spans="2:7" x14ac:dyDescent="0.2">
      <c r="B50" s="349" t="str">
        <f>ContractDescription</f>
        <v>THE UPGRADE OF P130 FROM GRAVEL TO BLACKTOP FROM KM 15.00 TO KM 18.00 IN THE UMGUNGUNDLOVU DISTRICT UNDER THE PIETERMARITZBURG REGION</v>
      </c>
      <c r="C50" s="350"/>
      <c r="D50" s="350"/>
      <c r="E50" s="350"/>
      <c r="F50" s="350"/>
      <c r="G50" s="343"/>
    </row>
    <row r="51" spans="2:7" x14ac:dyDescent="0.2">
      <c r="B51" s="349"/>
      <c r="C51" s="350"/>
      <c r="D51" s="350"/>
      <c r="E51" s="350"/>
      <c r="F51" s="350"/>
      <c r="G51" s="343"/>
    </row>
    <row r="52" spans="2:7" x14ac:dyDescent="0.2">
      <c r="B52" s="351"/>
      <c r="C52" s="352"/>
      <c r="D52" s="352"/>
      <c r="E52" s="352"/>
      <c r="F52" s="352"/>
      <c r="G52" s="344"/>
    </row>
    <row r="53" spans="2:7" s="10" customFormat="1" ht="24.95" customHeight="1" x14ac:dyDescent="0.2">
      <c r="B53" s="74" t="s">
        <v>0</v>
      </c>
      <c r="C53" s="12" t="s">
        <v>1</v>
      </c>
      <c r="D53" s="12" t="s">
        <v>2</v>
      </c>
      <c r="E53" s="176" t="s">
        <v>3</v>
      </c>
      <c r="F53" s="244" t="s">
        <v>4</v>
      </c>
      <c r="G53" s="321" t="s">
        <v>5</v>
      </c>
    </row>
    <row r="54" spans="2:7" s="31" customFormat="1" ht="20.100000000000001" customHeight="1" x14ac:dyDescent="0.2">
      <c r="B54" s="80" t="s">
        <v>491</v>
      </c>
      <c r="C54" s="32" t="s">
        <v>55</v>
      </c>
      <c r="D54" s="33"/>
      <c r="E54" s="229"/>
      <c r="F54" s="248"/>
      <c r="G54" s="320">
        <f>G45</f>
        <v>0</v>
      </c>
    </row>
    <row r="55" spans="2:7" x14ac:dyDescent="0.2">
      <c r="B55" s="59"/>
      <c r="C55" s="15"/>
      <c r="D55" s="16"/>
      <c r="E55" s="227"/>
      <c r="F55" s="245"/>
      <c r="G55" s="322"/>
    </row>
    <row r="56" spans="2:7" ht="25.5" x14ac:dyDescent="0.2">
      <c r="B56" s="146" t="s">
        <v>465</v>
      </c>
      <c r="C56" s="21" t="s">
        <v>464</v>
      </c>
      <c r="D56" s="16"/>
      <c r="E56" s="227"/>
      <c r="F56" s="235"/>
      <c r="G56" s="322" t="str">
        <f t="shared" ref="G56:G75" si="2">IF(D56="","",E56*F56)</f>
        <v/>
      </c>
    </row>
    <row r="57" spans="2:7" x14ac:dyDescent="0.2">
      <c r="B57" s="59"/>
      <c r="C57" s="29"/>
      <c r="D57" s="62"/>
      <c r="E57" s="227"/>
      <c r="F57" s="246"/>
      <c r="G57" s="322" t="str">
        <f t="shared" si="2"/>
        <v/>
      </c>
    </row>
    <row r="58" spans="2:7" ht="14.25" x14ac:dyDescent="0.2">
      <c r="B58" s="59" t="s">
        <v>463</v>
      </c>
      <c r="C58" s="29" t="s">
        <v>717</v>
      </c>
      <c r="D58" s="23" t="s">
        <v>45</v>
      </c>
      <c r="E58" s="227">
        <v>100</v>
      </c>
      <c r="F58" s="246"/>
      <c r="G58" s="322">
        <f t="shared" si="2"/>
        <v>0</v>
      </c>
    </row>
    <row r="59" spans="2:7" x14ac:dyDescent="0.2">
      <c r="B59" s="59"/>
      <c r="C59" s="29"/>
      <c r="D59" s="62"/>
      <c r="E59" s="227"/>
      <c r="F59" s="245"/>
      <c r="G59" s="322" t="str">
        <f t="shared" si="2"/>
        <v/>
      </c>
    </row>
    <row r="60" spans="2:7" x14ac:dyDescent="0.2">
      <c r="B60" s="146" t="s">
        <v>462</v>
      </c>
      <c r="C60" s="205" t="s">
        <v>461</v>
      </c>
      <c r="D60" s="62"/>
      <c r="E60" s="227"/>
      <c r="F60" s="246"/>
      <c r="G60" s="322" t="str">
        <f t="shared" si="2"/>
        <v/>
      </c>
    </row>
    <row r="61" spans="2:7" x14ac:dyDescent="0.2">
      <c r="B61" s="59"/>
      <c r="C61" s="15"/>
      <c r="D61" s="16"/>
      <c r="E61" s="227"/>
      <c r="F61" s="235"/>
      <c r="G61" s="322" t="str">
        <f t="shared" si="2"/>
        <v/>
      </c>
    </row>
    <row r="62" spans="2:7" ht="25.5" x14ac:dyDescent="0.2">
      <c r="B62" s="59" t="s">
        <v>460</v>
      </c>
      <c r="C62" s="15" t="s">
        <v>757</v>
      </c>
      <c r="D62" s="23" t="s">
        <v>6</v>
      </c>
      <c r="E62" s="227">
        <v>2200</v>
      </c>
      <c r="F62" s="235"/>
      <c r="G62" s="322">
        <f t="shared" si="2"/>
        <v>0</v>
      </c>
    </row>
    <row r="63" spans="2:7" x14ac:dyDescent="0.2">
      <c r="B63" s="59"/>
      <c r="C63" s="15"/>
      <c r="D63" s="16"/>
      <c r="E63" s="227"/>
      <c r="F63" s="247"/>
      <c r="G63" s="322" t="str">
        <f t="shared" si="2"/>
        <v/>
      </c>
    </row>
    <row r="64" spans="2:7" ht="26.45" customHeight="1" x14ac:dyDescent="0.2">
      <c r="B64" s="146" t="s">
        <v>459</v>
      </c>
      <c r="C64" s="21" t="s">
        <v>694</v>
      </c>
      <c r="D64" s="23" t="s">
        <v>118</v>
      </c>
      <c r="E64" s="227">
        <v>5800</v>
      </c>
      <c r="F64" s="235"/>
      <c r="G64" s="322">
        <f t="shared" si="2"/>
        <v>0</v>
      </c>
    </row>
    <row r="65" spans="2:7" x14ac:dyDescent="0.2">
      <c r="B65" s="59"/>
      <c r="C65" s="66"/>
      <c r="D65" s="67"/>
      <c r="E65" s="227"/>
      <c r="F65" s="245"/>
      <c r="G65" s="322" t="str">
        <f t="shared" si="2"/>
        <v/>
      </c>
    </row>
    <row r="66" spans="2:7" ht="38.25" x14ac:dyDescent="0.2">
      <c r="B66" s="146" t="s">
        <v>458</v>
      </c>
      <c r="C66" s="206" t="s">
        <v>457</v>
      </c>
      <c r="D66" s="67"/>
      <c r="E66" s="224"/>
      <c r="F66" s="247"/>
      <c r="G66" s="322" t="str">
        <f t="shared" si="2"/>
        <v/>
      </c>
    </row>
    <row r="67" spans="2:7" x14ac:dyDescent="0.2">
      <c r="B67" s="59"/>
      <c r="C67" s="69"/>
      <c r="D67" s="62"/>
      <c r="E67" s="275"/>
      <c r="F67" s="247"/>
      <c r="G67" s="322" t="str">
        <f t="shared" si="2"/>
        <v/>
      </c>
    </row>
    <row r="68" spans="2:7" x14ac:dyDescent="0.2">
      <c r="B68" s="59" t="s">
        <v>456</v>
      </c>
      <c r="C68" s="29" t="s">
        <v>695</v>
      </c>
      <c r="D68" s="16" t="s">
        <v>70</v>
      </c>
      <c r="E68" s="224">
        <v>21</v>
      </c>
      <c r="F68" s="247"/>
      <c r="G68" s="322">
        <f t="shared" si="2"/>
        <v>0</v>
      </c>
    </row>
    <row r="69" spans="2:7" x14ac:dyDescent="0.2">
      <c r="B69" s="59"/>
      <c r="C69" s="15"/>
      <c r="D69" s="16"/>
      <c r="E69" s="224"/>
      <c r="F69" s="247"/>
      <c r="G69" s="322" t="str">
        <f t="shared" si="2"/>
        <v/>
      </c>
    </row>
    <row r="70" spans="2:7" x14ac:dyDescent="0.2">
      <c r="B70" s="73" t="s">
        <v>455</v>
      </c>
      <c r="C70" s="21" t="s">
        <v>454</v>
      </c>
      <c r="D70" s="16"/>
      <c r="E70" s="224"/>
      <c r="F70" s="235"/>
      <c r="G70" s="322" t="str">
        <f t="shared" si="2"/>
        <v/>
      </c>
    </row>
    <row r="71" spans="2:7" x14ac:dyDescent="0.2">
      <c r="B71" s="59"/>
      <c r="C71" s="15"/>
      <c r="D71" s="16"/>
      <c r="E71" s="224"/>
      <c r="F71" s="235"/>
      <c r="G71" s="322" t="str">
        <f t="shared" si="2"/>
        <v/>
      </c>
    </row>
    <row r="72" spans="2:7" x14ac:dyDescent="0.2">
      <c r="B72" s="59" t="s">
        <v>453</v>
      </c>
      <c r="C72" s="66" t="s">
        <v>452</v>
      </c>
      <c r="D72" s="16" t="s">
        <v>70</v>
      </c>
      <c r="E72" s="224">
        <v>21</v>
      </c>
      <c r="F72" s="235"/>
      <c r="G72" s="322">
        <f t="shared" si="2"/>
        <v>0</v>
      </c>
    </row>
    <row r="73" spans="2:7" x14ac:dyDescent="0.2">
      <c r="B73" s="51"/>
      <c r="C73" s="15"/>
      <c r="D73" s="23"/>
      <c r="E73" s="226"/>
      <c r="F73" s="230"/>
      <c r="G73" s="322" t="str">
        <f t="shared" si="2"/>
        <v/>
      </c>
    </row>
    <row r="74" spans="2:7" ht="25.5" x14ac:dyDescent="0.2">
      <c r="B74" s="146" t="s">
        <v>451</v>
      </c>
      <c r="C74" s="8" t="s">
        <v>450</v>
      </c>
      <c r="D74" s="23" t="s">
        <v>499</v>
      </c>
      <c r="E74" s="252">
        <v>40800</v>
      </c>
      <c r="F74" s="246"/>
      <c r="G74" s="322">
        <f t="shared" si="2"/>
        <v>0</v>
      </c>
    </row>
    <row r="75" spans="2:7" x14ac:dyDescent="0.2">
      <c r="B75" s="59"/>
      <c r="C75" s="29"/>
      <c r="D75" s="62"/>
      <c r="E75" s="252"/>
      <c r="F75" s="245"/>
      <c r="G75" s="322" t="str">
        <f t="shared" si="2"/>
        <v/>
      </c>
    </row>
    <row r="76" spans="2:7" s="31" customFormat="1" ht="19.5" customHeight="1" x14ac:dyDescent="0.2">
      <c r="B76" s="132" t="str">
        <f>$B$10</f>
        <v>C3.1</v>
      </c>
      <c r="C76" s="32" t="s">
        <v>652</v>
      </c>
      <c r="D76" s="33"/>
      <c r="E76" s="229"/>
      <c r="F76" s="248"/>
      <c r="G76" s="320">
        <f>SUM(G54:G75)</f>
        <v>0</v>
      </c>
    </row>
  </sheetData>
  <mergeCells count="11">
    <mergeCell ref="E1:G1"/>
    <mergeCell ref="B5:F7"/>
    <mergeCell ref="G4:G7"/>
    <mergeCell ref="B4:F4"/>
    <mergeCell ref="B49:F49"/>
    <mergeCell ref="G49:G52"/>
    <mergeCell ref="B50:F52"/>
    <mergeCell ref="B46:D46"/>
    <mergeCell ref="E46:G48"/>
    <mergeCell ref="B47:D47"/>
    <mergeCell ref="B48:D48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45" min="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H51"/>
  <sheetViews>
    <sheetView view="pageBreakPreview" zoomScale="85" zoomScaleNormal="100" zoomScaleSheetLayoutView="85" workbookViewId="0">
      <selection sqref="A1:XFD1048576"/>
    </sheetView>
  </sheetViews>
  <sheetFormatPr defaultColWidth="6.85546875" defaultRowHeight="12.75" x14ac:dyDescent="0.2"/>
  <cols>
    <col min="1" max="1" width="0.85546875" style="38" customWidth="1"/>
    <col min="2" max="2" width="11.7109375" style="38" customWidth="1"/>
    <col min="3" max="3" width="45.7109375" style="38" customWidth="1"/>
    <col min="4" max="4" width="13.7109375" style="38" customWidth="1"/>
    <col min="5" max="7" width="15.7109375" style="38" customWidth="1"/>
    <col min="8" max="16384" width="6.85546875" style="38"/>
  </cols>
  <sheetData>
    <row r="1" spans="1:8" x14ac:dyDescent="0.2">
      <c r="A1" s="1"/>
      <c r="B1" s="2" t="str">
        <f>Client1</f>
        <v>Province of KwaZulu-Natal</v>
      </c>
      <c r="C1" s="3"/>
      <c r="D1" s="4"/>
      <c r="E1" s="356" t="str">
        <f>"Contract No. "&amp;ContractNo</f>
        <v>Contract No. ZNB01686/00000/00/HOD/INF/22/T</v>
      </c>
      <c r="F1" s="356"/>
      <c r="G1" s="356"/>
      <c r="H1" s="1"/>
    </row>
    <row r="2" spans="1:8" x14ac:dyDescent="0.2">
      <c r="A2" s="1"/>
      <c r="B2" s="87" t="str">
        <f>Client2</f>
        <v>Department of Transport</v>
      </c>
      <c r="C2" s="3"/>
      <c r="D2" s="4"/>
      <c r="E2" s="4"/>
      <c r="F2" s="1"/>
      <c r="G2" s="5"/>
      <c r="H2" s="1"/>
    </row>
    <row r="3" spans="1:8" x14ac:dyDescent="0.2">
      <c r="A3" s="1"/>
      <c r="B3" s="77"/>
      <c r="C3" s="77"/>
      <c r="D3" s="78"/>
      <c r="E3" s="78"/>
      <c r="F3" s="79"/>
      <c r="G3" s="89"/>
      <c r="H3" s="1"/>
    </row>
    <row r="4" spans="1:8" x14ac:dyDescent="0.2">
      <c r="A4" s="1"/>
      <c r="B4" s="346" t="s">
        <v>8</v>
      </c>
      <c r="C4" s="347"/>
      <c r="D4" s="347"/>
      <c r="E4" s="347"/>
      <c r="F4" s="347"/>
      <c r="G4" s="353" t="str">
        <f>"CHAPTER "&amp;B9</f>
        <v>CHAPTER C3.3</v>
      </c>
      <c r="H4" s="1"/>
    </row>
    <row r="5" spans="1:8" ht="7.5" customHeight="1" x14ac:dyDescent="0.2">
      <c r="A5" s="1"/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1"/>
    </row>
    <row r="6" spans="1:8" ht="12.75" customHeight="1" x14ac:dyDescent="0.2">
      <c r="A6" s="1"/>
      <c r="B6" s="349"/>
      <c r="C6" s="350"/>
      <c r="D6" s="350"/>
      <c r="E6" s="350"/>
      <c r="F6" s="350"/>
      <c r="G6" s="354"/>
      <c r="H6" s="1"/>
    </row>
    <row r="7" spans="1:8" ht="7.5" customHeight="1" x14ac:dyDescent="0.2">
      <c r="A7" s="1"/>
      <c r="B7" s="351"/>
      <c r="C7" s="352"/>
      <c r="D7" s="352"/>
      <c r="E7" s="352"/>
      <c r="F7" s="352"/>
      <c r="G7" s="355"/>
      <c r="H7" s="1"/>
    </row>
    <row r="8" spans="1:8" ht="24.95" customHeight="1" x14ac:dyDescent="0.2">
      <c r="A8" s="10"/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321" t="s">
        <v>5</v>
      </c>
      <c r="H8" s="10"/>
    </row>
    <row r="9" spans="1:8" ht="71.25" customHeight="1" x14ac:dyDescent="0.2">
      <c r="A9" s="1"/>
      <c r="B9" s="73" t="s">
        <v>449</v>
      </c>
      <c r="C9" s="21" t="s">
        <v>448</v>
      </c>
      <c r="D9" s="16"/>
      <c r="E9" s="16"/>
      <c r="F9" s="17"/>
      <c r="G9" s="322" t="str">
        <f t="shared" ref="G9:G18" si="0">IF(D9="","",E9*F9)</f>
        <v/>
      </c>
      <c r="H9" s="1"/>
    </row>
    <row r="10" spans="1:8" x14ac:dyDescent="0.2">
      <c r="A10" s="1"/>
      <c r="B10" s="146" t="s">
        <v>447</v>
      </c>
      <c r="C10" s="21" t="s">
        <v>446</v>
      </c>
      <c r="D10" s="16"/>
      <c r="E10" s="27"/>
      <c r="F10" s="65"/>
      <c r="G10" s="322" t="str">
        <f t="shared" si="0"/>
        <v/>
      </c>
      <c r="H10" s="1"/>
    </row>
    <row r="11" spans="1:8" ht="25.5" x14ac:dyDescent="0.2">
      <c r="A11" s="1"/>
      <c r="B11" s="59" t="s">
        <v>445</v>
      </c>
      <c r="C11" s="15" t="s">
        <v>444</v>
      </c>
      <c r="D11" s="16"/>
      <c r="E11" s="27"/>
      <c r="F11" s="60"/>
      <c r="G11" s="322" t="str">
        <f t="shared" si="0"/>
        <v/>
      </c>
      <c r="H11" s="1"/>
    </row>
    <row r="12" spans="1:8" x14ac:dyDescent="0.2">
      <c r="A12" s="1"/>
      <c r="B12" s="59"/>
      <c r="C12" s="15"/>
      <c r="D12" s="16"/>
      <c r="E12" s="27"/>
      <c r="F12" s="30"/>
      <c r="G12" s="322" t="str">
        <f t="shared" si="0"/>
        <v/>
      </c>
      <c r="H12" s="1"/>
    </row>
    <row r="13" spans="1:8" ht="38.25" x14ac:dyDescent="0.2">
      <c r="A13" s="1"/>
      <c r="B13" s="59" t="s">
        <v>75</v>
      </c>
      <c r="C13" s="15" t="s">
        <v>723</v>
      </c>
      <c r="D13" s="16" t="s">
        <v>6</v>
      </c>
      <c r="E13" s="27">
        <v>3800</v>
      </c>
      <c r="F13" s="173"/>
      <c r="G13" s="322">
        <f t="shared" si="0"/>
        <v>0</v>
      </c>
      <c r="H13" s="1"/>
    </row>
    <row r="14" spans="1:8" x14ac:dyDescent="0.2">
      <c r="A14" s="1"/>
      <c r="B14" s="59"/>
      <c r="C14" s="15"/>
      <c r="D14" s="16"/>
      <c r="E14" s="27"/>
      <c r="F14" s="30"/>
      <c r="G14" s="322" t="str">
        <f t="shared" si="0"/>
        <v/>
      </c>
      <c r="H14" s="1"/>
    </row>
    <row r="15" spans="1:8" ht="38.25" x14ac:dyDescent="0.2">
      <c r="A15" s="1"/>
      <c r="B15" s="146" t="s">
        <v>443</v>
      </c>
      <c r="C15" s="21" t="s">
        <v>442</v>
      </c>
      <c r="D15" s="16"/>
      <c r="E15" s="16"/>
      <c r="F15" s="68"/>
      <c r="G15" s="322" t="str">
        <f t="shared" si="0"/>
        <v/>
      </c>
      <c r="H15" s="1"/>
    </row>
    <row r="16" spans="1:8" ht="25.5" x14ac:dyDescent="0.2">
      <c r="A16" s="1"/>
      <c r="B16" s="59" t="s">
        <v>441</v>
      </c>
      <c r="C16" s="15" t="s">
        <v>440</v>
      </c>
      <c r="D16" s="16" t="s">
        <v>6</v>
      </c>
      <c r="E16" s="262">
        <f>E13*0.1</f>
        <v>380</v>
      </c>
      <c r="F16" s="68"/>
      <c r="G16" s="322">
        <f t="shared" si="0"/>
        <v>0</v>
      </c>
      <c r="H16" s="1"/>
    </row>
    <row r="17" spans="1:8" x14ac:dyDescent="0.2">
      <c r="A17" s="1"/>
      <c r="B17" s="59"/>
      <c r="C17" s="15"/>
      <c r="D17" s="62"/>
      <c r="E17" s="262"/>
      <c r="F17" s="68"/>
      <c r="G17" s="322" t="str">
        <f t="shared" si="0"/>
        <v/>
      </c>
      <c r="H17" s="1"/>
    </row>
    <row r="18" spans="1:8" ht="25.5" x14ac:dyDescent="0.2">
      <c r="A18" s="1"/>
      <c r="B18" s="146" t="s">
        <v>439</v>
      </c>
      <c r="C18" s="8" t="s">
        <v>438</v>
      </c>
      <c r="D18" s="62" t="s">
        <v>6</v>
      </c>
      <c r="E18" s="263">
        <f>E13*0.1</f>
        <v>380</v>
      </c>
      <c r="F18" s="68"/>
      <c r="G18" s="322">
        <f t="shared" si="0"/>
        <v>0</v>
      </c>
      <c r="H18" s="1"/>
    </row>
    <row r="19" spans="1:8" x14ac:dyDescent="0.2">
      <c r="A19" s="1"/>
      <c r="B19" s="146"/>
      <c r="C19" s="213"/>
      <c r="D19" s="62"/>
      <c r="E19" s="155"/>
      <c r="F19" s="68"/>
      <c r="G19" s="322"/>
      <c r="H19" s="1"/>
    </row>
    <row r="20" spans="1:8" x14ac:dyDescent="0.2">
      <c r="A20" s="1"/>
      <c r="B20" s="146" t="s">
        <v>758</v>
      </c>
      <c r="C20" s="213" t="s">
        <v>759</v>
      </c>
      <c r="D20" s="62"/>
      <c r="E20" s="155"/>
      <c r="F20" s="68"/>
      <c r="G20" s="322"/>
      <c r="H20" s="1"/>
    </row>
    <row r="21" spans="1:8" x14ac:dyDescent="0.2">
      <c r="A21" s="1"/>
      <c r="B21" s="146"/>
      <c r="C21" s="213"/>
      <c r="D21" s="62"/>
      <c r="E21" s="155"/>
      <c r="F21" s="68"/>
      <c r="G21" s="322"/>
      <c r="H21" s="1"/>
    </row>
    <row r="22" spans="1:8" ht="25.5" x14ac:dyDescent="0.2">
      <c r="A22" s="1"/>
      <c r="B22" s="59" t="s">
        <v>760</v>
      </c>
      <c r="C22" s="128" t="s">
        <v>762</v>
      </c>
      <c r="D22" s="62" t="s">
        <v>6</v>
      </c>
      <c r="E22" s="62">
        <v>100</v>
      </c>
      <c r="F22" s="68"/>
      <c r="G22" s="322">
        <f>F22*E22</f>
        <v>0</v>
      </c>
      <c r="H22" s="1"/>
    </row>
    <row r="23" spans="1:8" x14ac:dyDescent="0.2">
      <c r="A23" s="1"/>
      <c r="B23" s="59"/>
      <c r="C23" s="128"/>
      <c r="D23" s="62"/>
      <c r="E23" s="62"/>
      <c r="F23" s="68"/>
      <c r="G23" s="322"/>
      <c r="H23" s="1"/>
    </row>
    <row r="24" spans="1:8" ht="25.5" x14ac:dyDescent="0.2">
      <c r="A24" s="1"/>
      <c r="B24" s="59" t="s">
        <v>761</v>
      </c>
      <c r="C24" s="128" t="s">
        <v>763</v>
      </c>
      <c r="D24" s="62" t="s">
        <v>6</v>
      </c>
      <c r="E24" s="62">
        <v>100</v>
      </c>
      <c r="F24" s="68"/>
      <c r="G24" s="322">
        <f>F24*E24</f>
        <v>0</v>
      </c>
      <c r="H24" s="1"/>
    </row>
    <row r="25" spans="1:8" x14ac:dyDescent="0.2">
      <c r="A25" s="1"/>
      <c r="B25" s="146"/>
      <c r="C25" s="213"/>
      <c r="D25" s="62"/>
      <c r="E25" s="155"/>
      <c r="F25" s="68"/>
      <c r="G25" s="322"/>
      <c r="H25" s="1"/>
    </row>
    <row r="26" spans="1:8" x14ac:dyDescent="0.2">
      <c r="A26" s="1"/>
      <c r="B26" s="146" t="s">
        <v>437</v>
      </c>
      <c r="C26" s="8" t="s">
        <v>436</v>
      </c>
      <c r="D26" s="62"/>
      <c r="E26" s="27"/>
      <c r="F26" s="172"/>
      <c r="G26" s="322" t="str">
        <f t="shared" ref="G26:G34" si="1">IF(D26="","",E26*F26)</f>
        <v/>
      </c>
      <c r="H26" s="1"/>
    </row>
    <row r="27" spans="1:8" x14ac:dyDescent="0.2">
      <c r="A27" s="1"/>
      <c r="B27" s="59"/>
      <c r="C27" s="28"/>
      <c r="D27" s="62"/>
      <c r="E27" s="27"/>
      <c r="F27" s="172"/>
      <c r="G27" s="322" t="str">
        <f t="shared" si="1"/>
        <v/>
      </c>
      <c r="H27" s="1"/>
    </row>
    <row r="28" spans="1:8" ht="25.5" x14ac:dyDescent="0.2">
      <c r="A28" s="1"/>
      <c r="B28" s="59" t="s">
        <v>435</v>
      </c>
      <c r="C28" s="71" t="s">
        <v>724</v>
      </c>
      <c r="D28" s="72" t="s">
        <v>6</v>
      </c>
      <c r="E28" s="27">
        <v>110</v>
      </c>
      <c r="F28" s="170"/>
      <c r="G28" s="322">
        <f t="shared" si="1"/>
        <v>0</v>
      </c>
      <c r="H28" s="1"/>
    </row>
    <row r="29" spans="1:8" x14ac:dyDescent="0.2">
      <c r="A29" s="1"/>
      <c r="B29" s="59"/>
      <c r="C29" s="28"/>
      <c r="D29" s="62"/>
      <c r="E29" s="27"/>
      <c r="F29" s="172"/>
      <c r="G29" s="322" t="str">
        <f t="shared" si="1"/>
        <v/>
      </c>
      <c r="H29" s="1"/>
    </row>
    <row r="30" spans="1:8" x14ac:dyDescent="0.2">
      <c r="A30" s="1"/>
      <c r="B30" s="146" t="s">
        <v>434</v>
      </c>
      <c r="C30" s="21" t="s">
        <v>433</v>
      </c>
      <c r="D30" s="16"/>
      <c r="E30" s="16"/>
      <c r="F30" s="174"/>
      <c r="G30" s="322" t="str">
        <f t="shared" si="1"/>
        <v/>
      </c>
      <c r="H30" s="1"/>
    </row>
    <row r="31" spans="1:8" x14ac:dyDescent="0.2">
      <c r="A31" s="1"/>
      <c r="B31" s="59"/>
      <c r="C31" s="66"/>
      <c r="D31" s="16"/>
      <c r="E31" s="16"/>
      <c r="F31" s="174"/>
      <c r="G31" s="322" t="str">
        <f t="shared" si="1"/>
        <v/>
      </c>
      <c r="H31" s="1"/>
    </row>
    <row r="32" spans="1:8" ht="38.25" x14ac:dyDescent="0.2">
      <c r="A32" s="1"/>
      <c r="B32" s="51" t="s">
        <v>432</v>
      </c>
      <c r="C32" s="15" t="s">
        <v>747</v>
      </c>
      <c r="D32" s="23" t="s">
        <v>501</v>
      </c>
      <c r="E32" s="83">
        <v>400</v>
      </c>
      <c r="F32" s="165"/>
      <c r="G32" s="322">
        <f t="shared" si="1"/>
        <v>0</v>
      </c>
      <c r="H32" s="1"/>
    </row>
    <row r="33" spans="1:8" x14ac:dyDescent="0.2">
      <c r="A33" s="1"/>
      <c r="B33" s="51"/>
      <c r="C33" s="15"/>
      <c r="D33" s="23"/>
      <c r="E33" s="83"/>
      <c r="F33" s="175"/>
      <c r="G33" s="322" t="str">
        <f t="shared" si="1"/>
        <v/>
      </c>
      <c r="H33" s="1"/>
    </row>
    <row r="34" spans="1:8" ht="25.5" x14ac:dyDescent="0.2">
      <c r="A34" s="1"/>
      <c r="B34" s="51" t="s">
        <v>431</v>
      </c>
      <c r="C34" s="15" t="s">
        <v>430</v>
      </c>
      <c r="D34" s="23" t="s">
        <v>500</v>
      </c>
      <c r="E34" s="83">
        <v>3880</v>
      </c>
      <c r="F34" s="165"/>
      <c r="G34" s="322">
        <f t="shared" si="1"/>
        <v>0</v>
      </c>
      <c r="H34" s="1"/>
    </row>
    <row r="35" spans="1:8" x14ac:dyDescent="0.2">
      <c r="A35" s="1"/>
      <c r="B35" s="146"/>
      <c r="C35" s="213"/>
      <c r="D35" s="62"/>
      <c r="E35" s="62"/>
      <c r="F35" s="68"/>
      <c r="G35" s="322"/>
      <c r="H35" s="1"/>
    </row>
    <row r="36" spans="1:8" ht="25.5" x14ac:dyDescent="0.2">
      <c r="A36" s="1"/>
      <c r="B36" s="146" t="s">
        <v>429</v>
      </c>
      <c r="C36" s="21" t="s">
        <v>428</v>
      </c>
      <c r="D36" s="16"/>
      <c r="E36" s="16"/>
      <c r="F36" s="174"/>
      <c r="G36" s="322" t="str">
        <f>IF(D36="","",E36*F36)</f>
        <v/>
      </c>
      <c r="H36" s="1"/>
    </row>
    <row r="37" spans="1:8" x14ac:dyDescent="0.2">
      <c r="A37" s="1"/>
      <c r="B37" s="59"/>
      <c r="C37" s="15"/>
      <c r="D37" s="16"/>
      <c r="E37" s="16"/>
      <c r="F37" s="174"/>
      <c r="G37" s="322" t="str">
        <f>IF(D37="","",E37*F37)</f>
        <v/>
      </c>
      <c r="H37" s="1"/>
    </row>
    <row r="38" spans="1:8" ht="25.5" x14ac:dyDescent="0.2">
      <c r="A38" s="1"/>
      <c r="B38" s="59" t="s">
        <v>427</v>
      </c>
      <c r="C38" s="66" t="s">
        <v>426</v>
      </c>
      <c r="D38" s="67" t="s">
        <v>500</v>
      </c>
      <c r="E38" s="16">
        <v>530</v>
      </c>
      <c r="F38" s="173"/>
      <c r="G38" s="322">
        <f>IF(D38="","",E38*F38)</f>
        <v>0</v>
      </c>
      <c r="H38" s="1"/>
    </row>
    <row r="39" spans="1:8" x14ac:dyDescent="0.2">
      <c r="A39" s="1"/>
      <c r="B39" s="59"/>
      <c r="C39" s="15"/>
      <c r="D39" s="16"/>
      <c r="E39" s="16"/>
      <c r="F39" s="17"/>
      <c r="G39" s="322" t="str">
        <f>IF(D39="","",E39*F39)</f>
        <v/>
      </c>
      <c r="H39" s="1"/>
    </row>
    <row r="40" spans="1:8" x14ac:dyDescent="0.2">
      <c r="A40" s="1"/>
      <c r="B40" s="51" t="s">
        <v>425</v>
      </c>
      <c r="C40" s="15" t="s">
        <v>424</v>
      </c>
      <c r="D40" s="67" t="s">
        <v>500</v>
      </c>
      <c r="E40" s="199">
        <v>100</v>
      </c>
      <c r="F40" s="25"/>
      <c r="G40" s="322">
        <f>IF(D40="","",E40*F40)</f>
        <v>0</v>
      </c>
      <c r="H40" s="1"/>
    </row>
    <row r="41" spans="1:8" x14ac:dyDescent="0.2">
      <c r="A41" s="1"/>
      <c r="B41" s="51"/>
      <c r="C41" s="128"/>
      <c r="D41" s="67"/>
      <c r="E41" s="24"/>
      <c r="F41" s="25"/>
      <c r="G41" s="322"/>
      <c r="H41" s="1"/>
    </row>
    <row r="42" spans="1:8" ht="25.5" x14ac:dyDescent="0.2">
      <c r="A42" s="1"/>
      <c r="B42" s="146" t="s">
        <v>423</v>
      </c>
      <c r="C42" s="21" t="s">
        <v>748</v>
      </c>
      <c r="D42" s="23" t="s">
        <v>6</v>
      </c>
      <c r="E42" s="27">
        <v>1000</v>
      </c>
      <c r="F42" s="170"/>
      <c r="G42" s="322">
        <f t="shared" ref="G42:G47" si="2">IF(D42="","",E42*F42)</f>
        <v>0</v>
      </c>
      <c r="H42" s="1"/>
    </row>
    <row r="43" spans="1:8" x14ac:dyDescent="0.2">
      <c r="A43" s="1"/>
      <c r="B43" s="59"/>
      <c r="C43" s="15"/>
      <c r="D43" s="16"/>
      <c r="E43" s="27"/>
      <c r="F43" s="173"/>
      <c r="G43" s="322" t="str">
        <f t="shared" si="2"/>
        <v/>
      </c>
      <c r="H43" s="1"/>
    </row>
    <row r="44" spans="1:8" x14ac:dyDescent="0.2">
      <c r="A44" s="1"/>
      <c r="B44" s="146" t="s">
        <v>422</v>
      </c>
      <c r="C44" s="8" t="s">
        <v>697</v>
      </c>
      <c r="D44" s="62" t="s">
        <v>501</v>
      </c>
      <c r="E44" s="27">
        <v>30</v>
      </c>
      <c r="F44" s="172"/>
      <c r="G44" s="322">
        <f t="shared" si="2"/>
        <v>0</v>
      </c>
      <c r="H44" s="1"/>
    </row>
    <row r="45" spans="1:8" x14ac:dyDescent="0.2">
      <c r="A45" s="1"/>
      <c r="B45" s="59"/>
      <c r="C45" s="28"/>
      <c r="D45" s="62"/>
      <c r="E45" s="27"/>
      <c r="F45" s="172"/>
      <c r="G45" s="322" t="str">
        <f t="shared" si="2"/>
        <v/>
      </c>
      <c r="H45" s="1"/>
    </row>
    <row r="46" spans="1:8" x14ac:dyDescent="0.2">
      <c r="A46" s="1"/>
      <c r="B46" s="146" t="s">
        <v>421</v>
      </c>
      <c r="C46" s="8" t="s">
        <v>420</v>
      </c>
      <c r="D46" s="62"/>
      <c r="E46" s="27"/>
      <c r="F46" s="65"/>
      <c r="G46" s="322" t="str">
        <f t="shared" si="2"/>
        <v/>
      </c>
      <c r="H46" s="1"/>
    </row>
    <row r="47" spans="1:8" x14ac:dyDescent="0.2">
      <c r="A47" s="1"/>
      <c r="B47" s="59" t="s">
        <v>419</v>
      </c>
      <c r="C47" s="15" t="s">
        <v>698</v>
      </c>
      <c r="D47" s="23" t="s">
        <v>52</v>
      </c>
      <c r="E47" s="27">
        <v>7400</v>
      </c>
      <c r="F47" s="170"/>
      <c r="G47" s="322">
        <f t="shared" si="2"/>
        <v>0</v>
      </c>
      <c r="H47" s="1"/>
    </row>
    <row r="48" spans="1:8" x14ac:dyDescent="0.2">
      <c r="A48" s="1"/>
      <c r="B48" s="146"/>
      <c r="C48" s="213"/>
      <c r="D48" s="62"/>
      <c r="E48" s="62"/>
      <c r="F48" s="68"/>
      <c r="G48" s="322"/>
      <c r="H48" s="1"/>
    </row>
    <row r="49" spans="1:8" x14ac:dyDescent="0.2">
      <c r="A49" s="1"/>
      <c r="B49" s="146" t="s">
        <v>418</v>
      </c>
      <c r="C49" s="206" t="s">
        <v>417</v>
      </c>
      <c r="D49" s="67"/>
      <c r="E49" s="264"/>
      <c r="F49" s="265"/>
      <c r="G49" s="323" t="str">
        <f>IF(D49="","",E49*F49)</f>
        <v/>
      </c>
      <c r="H49" s="1"/>
    </row>
    <row r="50" spans="1:8" x14ac:dyDescent="0.2">
      <c r="A50" s="1"/>
      <c r="B50" s="59" t="s">
        <v>416</v>
      </c>
      <c r="C50" s="66" t="s">
        <v>415</v>
      </c>
      <c r="D50" s="67" t="s">
        <v>70</v>
      </c>
      <c r="E50" s="16">
        <v>220</v>
      </c>
      <c r="F50" s="68"/>
      <c r="G50" s="323">
        <f>IF(D50="","",E50*F50)</f>
        <v>0</v>
      </c>
      <c r="H50" s="1"/>
    </row>
    <row r="51" spans="1:8" s="31" customFormat="1" ht="19.5" customHeight="1" x14ac:dyDescent="0.2">
      <c r="B51" s="132" t="str">
        <f>$B$9</f>
        <v>C3.3</v>
      </c>
      <c r="C51" s="32" t="s">
        <v>652</v>
      </c>
      <c r="D51" s="33"/>
      <c r="E51" s="34"/>
      <c r="F51" s="33"/>
      <c r="G51" s="320">
        <f>SUM(G13:G50)</f>
        <v>0</v>
      </c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4">
    <pageSetUpPr fitToPage="1"/>
  </sheetPr>
  <dimension ref="B1:H47"/>
  <sheetViews>
    <sheetView view="pageBreakPreview" topLeftCell="A25" zoomScale="85" zoomScaleNormal="125" zoomScaleSheetLayoutView="85" zoomScalePageLayoutView="125" workbookViewId="0">
      <selection activeCell="F20" sqref="F20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222" customWidth="1"/>
    <col min="6" max="6" width="15.7109375" style="1" customWidth="1"/>
    <col min="7" max="7" width="15.7109375" style="5" customWidth="1"/>
    <col min="8" max="8" width="0.85546875" style="5" customWidth="1"/>
    <col min="9" max="11" width="6.85546875" style="1"/>
    <col min="12" max="12" width="13.5703125" style="1" bestFit="1" customWidth="1"/>
    <col min="13" max="13" width="9.7109375" style="1" customWidth="1"/>
    <col min="14" max="14" width="12.85546875" style="1" bestFit="1" customWidth="1"/>
    <col min="15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223"/>
      <c r="F3" s="79"/>
      <c r="G3" s="89"/>
    </row>
    <row r="4" spans="2:8" x14ac:dyDescent="0.2">
      <c r="B4" s="346" t="s">
        <v>8</v>
      </c>
      <c r="C4" s="347"/>
      <c r="D4" s="347"/>
      <c r="E4" s="347"/>
      <c r="F4" s="347"/>
      <c r="G4" s="353" t="str">
        <f>"CHAPTER "&amp;B10</f>
        <v>CHAPTER C4.2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76" t="s">
        <v>3</v>
      </c>
      <c r="F8" s="12" t="s">
        <v>4</v>
      </c>
      <c r="G8" s="12" t="s">
        <v>5</v>
      </c>
      <c r="H8" s="13"/>
    </row>
    <row r="9" spans="2:8" x14ac:dyDescent="0.2">
      <c r="B9" s="136"/>
      <c r="C9" s="53"/>
      <c r="D9" s="82"/>
      <c r="E9" s="224"/>
      <c r="F9" s="17"/>
      <c r="G9" s="18" t="str">
        <f t="shared" ref="G9:G39" si="0">IF(D9="","",E9*F9)</f>
        <v/>
      </c>
      <c r="H9" s="19"/>
    </row>
    <row r="10" spans="2:8" x14ac:dyDescent="0.2">
      <c r="B10" s="73" t="s">
        <v>656</v>
      </c>
      <c r="C10" s="7" t="s">
        <v>657</v>
      </c>
      <c r="D10" s="16"/>
      <c r="E10" s="224"/>
      <c r="F10" s="17"/>
      <c r="G10" s="18" t="str">
        <f t="shared" si="0"/>
        <v/>
      </c>
      <c r="H10" s="19"/>
    </row>
    <row r="11" spans="2:8" x14ac:dyDescent="0.2">
      <c r="B11" s="51"/>
      <c r="C11" s="53"/>
      <c r="D11" s="16"/>
      <c r="E11" s="224"/>
      <c r="F11" s="17"/>
      <c r="G11" s="18" t="str">
        <f t="shared" si="0"/>
        <v/>
      </c>
      <c r="H11" s="19"/>
    </row>
    <row r="12" spans="2:8" s="151" customFormat="1" x14ac:dyDescent="0.2">
      <c r="B12" s="267"/>
      <c r="C12" s="268"/>
      <c r="D12" s="148"/>
      <c r="E12" s="251"/>
      <c r="F12" s="269"/>
      <c r="G12" s="200" t="str">
        <f t="shared" si="0"/>
        <v/>
      </c>
      <c r="H12" s="270"/>
    </row>
    <row r="13" spans="2:8" ht="25.5" x14ac:dyDescent="0.2">
      <c r="B13" s="137" t="s">
        <v>529</v>
      </c>
      <c r="C13" s="58" t="s">
        <v>506</v>
      </c>
      <c r="D13" s="39"/>
      <c r="E13" s="226"/>
      <c r="F13" s="49"/>
      <c r="G13" s="202" t="str">
        <f t="shared" si="0"/>
        <v/>
      </c>
    </row>
    <row r="14" spans="2:8" x14ac:dyDescent="0.2">
      <c r="B14" s="133"/>
      <c r="D14" s="39"/>
      <c r="E14" s="226"/>
      <c r="F14" s="47"/>
      <c r="G14" s="202" t="str">
        <f t="shared" si="0"/>
        <v/>
      </c>
    </row>
    <row r="15" spans="2:8" x14ac:dyDescent="0.2">
      <c r="B15" s="137" t="s">
        <v>528</v>
      </c>
      <c r="C15" s="38" t="s">
        <v>505</v>
      </c>
      <c r="D15" s="62" t="s">
        <v>532</v>
      </c>
      <c r="E15" s="226">
        <v>50000</v>
      </c>
      <c r="F15" s="210">
        <v>1</v>
      </c>
      <c r="G15" s="202">
        <f t="shared" si="0"/>
        <v>50000</v>
      </c>
    </row>
    <row r="16" spans="2:8" x14ac:dyDescent="0.2">
      <c r="B16" s="133"/>
      <c r="D16" s="39"/>
      <c r="E16" s="226"/>
      <c r="F16" s="47"/>
      <c r="G16" s="202" t="str">
        <f t="shared" si="0"/>
        <v/>
      </c>
    </row>
    <row r="17" spans="2:8" x14ac:dyDescent="0.2">
      <c r="B17" s="137" t="s">
        <v>527</v>
      </c>
      <c r="C17" s="38" t="s">
        <v>526</v>
      </c>
      <c r="D17" s="62" t="s">
        <v>54</v>
      </c>
      <c r="E17" s="226">
        <f>E15</f>
        <v>50000</v>
      </c>
      <c r="F17" s="340"/>
      <c r="G17" s="202">
        <f t="shared" si="0"/>
        <v>0</v>
      </c>
      <c r="H17" s="271"/>
    </row>
    <row r="18" spans="2:8" x14ac:dyDescent="0.2">
      <c r="B18" s="51"/>
      <c r="C18" s="53"/>
      <c r="D18" s="23"/>
      <c r="E18" s="180"/>
      <c r="F18" s="42"/>
      <c r="G18" s="18" t="str">
        <f t="shared" si="0"/>
        <v/>
      </c>
      <c r="H18" s="43"/>
    </row>
    <row r="19" spans="2:8" ht="25.5" x14ac:dyDescent="0.2">
      <c r="B19" s="137" t="s">
        <v>525</v>
      </c>
      <c r="C19" s="58" t="s">
        <v>524</v>
      </c>
      <c r="D19" s="23"/>
      <c r="E19" s="226"/>
      <c r="F19" s="49"/>
      <c r="G19" s="202" t="str">
        <f t="shared" si="0"/>
        <v/>
      </c>
      <c r="H19" s="220"/>
    </row>
    <row r="20" spans="2:8" x14ac:dyDescent="0.2">
      <c r="B20" s="133"/>
      <c r="D20" s="23"/>
      <c r="E20" s="226"/>
      <c r="F20" s="304"/>
      <c r="G20" s="202" t="str">
        <f t="shared" si="0"/>
        <v/>
      </c>
      <c r="H20" s="271"/>
    </row>
    <row r="21" spans="2:8" x14ac:dyDescent="0.2">
      <c r="B21" s="137" t="s">
        <v>523</v>
      </c>
      <c r="C21" s="38" t="s">
        <v>333</v>
      </c>
      <c r="D21" s="23" t="s">
        <v>658</v>
      </c>
      <c r="E21" s="226">
        <v>100</v>
      </c>
      <c r="F21" s="210"/>
      <c r="G21" s="202">
        <f t="shared" si="0"/>
        <v>0</v>
      </c>
      <c r="H21" s="271"/>
    </row>
    <row r="22" spans="2:8" x14ac:dyDescent="0.2">
      <c r="B22" s="133"/>
      <c r="D22" s="39"/>
      <c r="E22" s="252"/>
      <c r="F22" s="173"/>
      <c r="G22" s="18" t="str">
        <f t="shared" si="0"/>
        <v/>
      </c>
      <c r="H22" s="19"/>
    </row>
    <row r="23" spans="2:8" x14ac:dyDescent="0.2">
      <c r="B23" s="133"/>
      <c r="D23" s="39"/>
      <c r="E23" s="226"/>
      <c r="F23" s="163"/>
      <c r="G23" s="18" t="str">
        <f t="shared" si="0"/>
        <v/>
      </c>
      <c r="H23" s="44"/>
    </row>
    <row r="24" spans="2:8" x14ac:dyDescent="0.2">
      <c r="B24" s="51"/>
      <c r="C24" s="53"/>
      <c r="D24" s="23"/>
      <c r="E24" s="180"/>
      <c r="F24" s="162"/>
      <c r="G24" s="18" t="str">
        <f t="shared" si="0"/>
        <v/>
      </c>
      <c r="H24" s="43"/>
    </row>
    <row r="25" spans="2:8" s="151" customFormat="1" ht="25.5" x14ac:dyDescent="0.2">
      <c r="B25" s="137" t="s">
        <v>522</v>
      </c>
      <c r="C25" s="58" t="s">
        <v>521</v>
      </c>
      <c r="D25" s="23"/>
      <c r="E25" s="225"/>
      <c r="F25" s="40"/>
      <c r="G25" s="18" t="str">
        <f t="shared" si="0"/>
        <v/>
      </c>
      <c r="H25" s="152"/>
    </row>
    <row r="26" spans="2:8" s="151" customFormat="1" x14ac:dyDescent="0.2">
      <c r="B26" s="133"/>
      <c r="C26" s="3"/>
      <c r="D26" s="23"/>
      <c r="E26" s="225"/>
      <c r="F26" s="40"/>
      <c r="G26" s="18" t="str">
        <f t="shared" si="0"/>
        <v/>
      </c>
      <c r="H26" s="152"/>
    </row>
    <row r="27" spans="2:8" s="151" customFormat="1" x14ac:dyDescent="0.2">
      <c r="B27" s="137" t="s">
        <v>520</v>
      </c>
      <c r="C27" s="38" t="s">
        <v>519</v>
      </c>
      <c r="D27" s="23" t="s">
        <v>658</v>
      </c>
      <c r="E27" s="225">
        <v>1000</v>
      </c>
      <c r="F27" s="40"/>
      <c r="G27" s="18">
        <f t="shared" si="0"/>
        <v>0</v>
      </c>
      <c r="H27" s="152"/>
    </row>
    <row r="28" spans="2:8" s="151" customFormat="1" x14ac:dyDescent="0.2">
      <c r="B28" s="133"/>
      <c r="C28" s="3"/>
      <c r="D28" s="23"/>
      <c r="E28" s="225"/>
      <c r="F28" s="40"/>
      <c r="G28" s="18" t="str">
        <f t="shared" si="0"/>
        <v/>
      </c>
      <c r="H28" s="152"/>
    </row>
    <row r="29" spans="2:8" s="151" customFormat="1" x14ac:dyDescent="0.2">
      <c r="B29" s="137" t="s">
        <v>518</v>
      </c>
      <c r="C29" s="38" t="s">
        <v>504</v>
      </c>
      <c r="D29" s="23" t="s">
        <v>658</v>
      </c>
      <c r="E29" s="225">
        <v>400</v>
      </c>
      <c r="F29" s="40"/>
      <c r="G29" s="18">
        <f t="shared" si="0"/>
        <v>0</v>
      </c>
      <c r="H29" s="152"/>
    </row>
    <row r="30" spans="2:8" s="151" customFormat="1" x14ac:dyDescent="0.2">
      <c r="B30" s="133"/>
      <c r="C30" s="3"/>
      <c r="D30" s="23"/>
      <c r="E30" s="225"/>
      <c r="F30" s="40"/>
      <c r="G30" s="18" t="str">
        <f t="shared" si="0"/>
        <v/>
      </c>
      <c r="H30" s="154"/>
    </row>
    <row r="31" spans="2:8" s="151" customFormat="1" x14ac:dyDescent="0.2">
      <c r="B31" s="137" t="s">
        <v>517</v>
      </c>
      <c r="C31" s="38" t="s">
        <v>503</v>
      </c>
      <c r="D31" s="23" t="s">
        <v>658</v>
      </c>
      <c r="E31" s="225">
        <v>600</v>
      </c>
      <c r="F31" s="40"/>
      <c r="G31" s="18">
        <f t="shared" si="0"/>
        <v>0</v>
      </c>
      <c r="H31" s="153"/>
    </row>
    <row r="32" spans="2:8" s="151" customFormat="1" x14ac:dyDescent="0.2">
      <c r="B32" s="133"/>
      <c r="C32" s="3"/>
      <c r="D32" s="23"/>
      <c r="E32" s="225"/>
      <c r="F32" s="40"/>
      <c r="G32" s="18" t="str">
        <f t="shared" si="0"/>
        <v/>
      </c>
      <c r="H32" s="152"/>
    </row>
    <row r="33" spans="2:8" s="151" customFormat="1" x14ac:dyDescent="0.2">
      <c r="B33" s="137" t="s">
        <v>516</v>
      </c>
      <c r="C33" s="38" t="s">
        <v>334</v>
      </c>
      <c r="D33" s="23" t="s">
        <v>658</v>
      </c>
      <c r="E33" s="225">
        <v>1000</v>
      </c>
      <c r="F33" s="40"/>
      <c r="G33" s="18">
        <f t="shared" si="0"/>
        <v>0</v>
      </c>
      <c r="H33" s="152"/>
    </row>
    <row r="34" spans="2:8" s="151" customFormat="1" x14ac:dyDescent="0.2">
      <c r="B34" s="133"/>
      <c r="C34" s="3"/>
      <c r="D34" s="23"/>
      <c r="E34" s="225"/>
      <c r="F34" s="40"/>
      <c r="G34" s="18" t="str">
        <f t="shared" si="0"/>
        <v/>
      </c>
      <c r="H34" s="152"/>
    </row>
    <row r="35" spans="2:8" x14ac:dyDescent="0.2">
      <c r="B35" s="137" t="s">
        <v>515</v>
      </c>
      <c r="C35" s="38" t="s">
        <v>335</v>
      </c>
      <c r="D35" s="23" t="s">
        <v>658</v>
      </c>
      <c r="E35" s="225">
        <v>1000</v>
      </c>
      <c r="F35" s="40"/>
      <c r="G35" s="18">
        <f t="shared" si="0"/>
        <v>0</v>
      </c>
      <c r="H35" s="43"/>
    </row>
    <row r="36" spans="2:8" x14ac:dyDescent="0.2">
      <c r="B36" s="133"/>
      <c r="D36" s="23"/>
      <c r="E36" s="225"/>
      <c r="F36" s="163"/>
      <c r="G36" s="18" t="str">
        <f t="shared" si="0"/>
        <v/>
      </c>
      <c r="H36" s="43"/>
    </row>
    <row r="37" spans="2:8" ht="25.5" x14ac:dyDescent="0.2">
      <c r="B37" s="137" t="s">
        <v>514</v>
      </c>
      <c r="C37" s="58" t="s">
        <v>513</v>
      </c>
      <c r="D37" s="23"/>
      <c r="E37" s="225"/>
      <c r="F37" s="40"/>
      <c r="G37" s="18" t="str">
        <f t="shared" si="0"/>
        <v/>
      </c>
      <c r="H37" s="43"/>
    </row>
    <row r="38" spans="2:8" x14ac:dyDescent="0.2">
      <c r="B38" s="133"/>
      <c r="D38" s="23"/>
      <c r="E38" s="225"/>
      <c r="F38" s="40"/>
      <c r="G38" s="18" t="str">
        <f t="shared" si="0"/>
        <v/>
      </c>
      <c r="H38" s="43"/>
    </row>
    <row r="39" spans="2:8" x14ac:dyDescent="0.2">
      <c r="B39" s="137" t="s">
        <v>512</v>
      </c>
      <c r="C39" s="38" t="s">
        <v>511</v>
      </c>
      <c r="D39" s="23" t="s">
        <v>658</v>
      </c>
      <c r="E39" s="225">
        <v>100</v>
      </c>
      <c r="F39" s="40"/>
      <c r="G39" s="18">
        <f t="shared" si="0"/>
        <v>0</v>
      </c>
      <c r="H39" s="43"/>
    </row>
    <row r="40" spans="2:8" x14ac:dyDescent="0.2">
      <c r="B40" s="137"/>
      <c r="C40" s="38"/>
      <c r="D40" s="23"/>
      <c r="E40" s="225"/>
      <c r="F40" s="40"/>
      <c r="G40" s="18"/>
      <c r="H40" s="43"/>
    </row>
    <row r="41" spans="2:8" x14ac:dyDescent="0.2">
      <c r="B41" s="137"/>
      <c r="C41" s="38"/>
      <c r="D41" s="23"/>
      <c r="E41" s="225"/>
      <c r="F41" s="40"/>
      <c r="G41" s="18"/>
      <c r="H41" s="43"/>
    </row>
    <row r="42" spans="2:8" x14ac:dyDescent="0.2">
      <c r="B42" s="137" t="s">
        <v>510</v>
      </c>
      <c r="C42" s="38" t="s">
        <v>509</v>
      </c>
      <c r="D42" s="23"/>
      <c r="E42" s="225"/>
      <c r="F42" s="40"/>
      <c r="G42" s="26"/>
      <c r="H42" s="43"/>
    </row>
    <row r="43" spans="2:8" x14ac:dyDescent="0.2">
      <c r="B43" s="133"/>
      <c r="C43" s="53"/>
      <c r="D43" s="23"/>
      <c r="E43" s="225"/>
      <c r="F43" s="40"/>
      <c r="G43" s="26"/>
      <c r="H43" s="43"/>
    </row>
    <row r="44" spans="2:8" x14ac:dyDescent="0.2">
      <c r="B44" s="137" t="s">
        <v>508</v>
      </c>
      <c r="C44" s="38" t="s">
        <v>507</v>
      </c>
      <c r="D44" s="23"/>
      <c r="E44" s="225"/>
      <c r="F44" s="40"/>
      <c r="G44" s="26"/>
      <c r="H44" s="43"/>
    </row>
    <row r="45" spans="2:8" x14ac:dyDescent="0.2">
      <c r="B45" s="51"/>
      <c r="C45" s="53"/>
      <c r="D45" s="23"/>
      <c r="E45" s="225"/>
      <c r="F45" s="40"/>
      <c r="G45" s="26"/>
      <c r="H45" s="43"/>
    </row>
    <row r="46" spans="2:8" x14ac:dyDescent="0.2">
      <c r="B46" s="51" t="s">
        <v>75</v>
      </c>
      <c r="C46" s="38" t="s">
        <v>659</v>
      </c>
      <c r="D46" s="23" t="s">
        <v>530</v>
      </c>
      <c r="E46" s="225">
        <f>(8275+15725)</f>
        <v>24000</v>
      </c>
      <c r="F46" s="40"/>
      <c r="G46" s="26">
        <f>F46*E46</f>
        <v>0</v>
      </c>
      <c r="H46" s="43"/>
    </row>
    <row r="47" spans="2:8" s="31" customFormat="1" ht="24.95" customHeight="1" x14ac:dyDescent="0.2">
      <c r="B47" s="132" t="str">
        <f>$B$10</f>
        <v>C4.2</v>
      </c>
      <c r="C47" s="32" t="s">
        <v>652</v>
      </c>
      <c r="D47" s="33"/>
      <c r="E47" s="229"/>
      <c r="F47" s="33"/>
      <c r="G47" s="35">
        <f>SUM(G12:G46)</f>
        <v>50000</v>
      </c>
      <c r="H47" s="36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2">
    <pageSetUpPr fitToPage="1"/>
  </sheetPr>
  <dimension ref="B1:H55"/>
  <sheetViews>
    <sheetView view="pageBreakPreview" topLeftCell="A25" zoomScale="85" zoomScaleNormal="125" zoomScaleSheetLayoutView="85" zoomScalePageLayoutView="125" workbookViewId="0">
      <selection activeCell="E30" sqref="E30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5.7109375" style="5" customWidth="1"/>
    <col min="8" max="8" width="0.85546875" style="5" customWidth="1"/>
    <col min="9" max="16384" width="8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3"/>
    </row>
    <row r="4" spans="2:8" x14ac:dyDescent="0.2">
      <c r="B4" s="346" t="s">
        <v>8</v>
      </c>
      <c r="C4" s="347"/>
      <c r="D4" s="347"/>
      <c r="E4" s="347"/>
      <c r="F4" s="347"/>
      <c r="G4" s="357" t="str">
        <f>"CHAPTER "&amp;B10</f>
        <v>CHAPTER C4.4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8"/>
      <c r="H5" s="9"/>
    </row>
    <row r="6" spans="2:8" ht="12.75" customHeight="1" x14ac:dyDescent="0.2">
      <c r="B6" s="349"/>
      <c r="C6" s="350"/>
      <c r="D6" s="350"/>
      <c r="E6" s="350"/>
      <c r="F6" s="350"/>
      <c r="G6" s="358"/>
      <c r="H6" s="9"/>
    </row>
    <row r="7" spans="2:8" s="10" customFormat="1" ht="7.5" customHeight="1" x14ac:dyDescent="0.2">
      <c r="B7" s="351"/>
      <c r="C7" s="352"/>
      <c r="D7" s="352"/>
      <c r="E7" s="352"/>
      <c r="F7" s="352"/>
      <c r="G7" s="359"/>
      <c r="H7" s="13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8" x14ac:dyDescent="0.2">
      <c r="B9" s="85"/>
      <c r="C9" s="7"/>
      <c r="D9" s="82"/>
      <c r="E9" s="16"/>
      <c r="F9" s="17"/>
      <c r="G9" s="18" t="str">
        <f t="shared" ref="G9:G16" si="0">IF(D9="","",E9*F9)</f>
        <v/>
      </c>
      <c r="H9" s="19"/>
    </row>
    <row r="10" spans="2:8" x14ac:dyDescent="0.2">
      <c r="B10" s="73" t="s">
        <v>557</v>
      </c>
      <c r="C10" s="7" t="s">
        <v>556</v>
      </c>
      <c r="D10" s="16"/>
      <c r="E10" s="16"/>
      <c r="F10" s="17"/>
      <c r="G10" s="18" t="str">
        <f t="shared" si="0"/>
        <v/>
      </c>
      <c r="H10" s="19"/>
    </row>
    <row r="11" spans="2:8" x14ac:dyDescent="0.2">
      <c r="B11" s="134"/>
      <c r="C11" s="38"/>
      <c r="D11" s="23"/>
      <c r="E11" s="23"/>
      <c r="F11" s="42"/>
      <c r="G11" s="18" t="str">
        <f t="shared" si="0"/>
        <v/>
      </c>
      <c r="H11" s="43"/>
    </row>
    <row r="12" spans="2:8" ht="38.25" x14ac:dyDescent="0.2">
      <c r="B12" s="134" t="s">
        <v>555</v>
      </c>
      <c r="C12" s="58" t="s">
        <v>554</v>
      </c>
      <c r="D12" s="23"/>
      <c r="E12" s="23"/>
      <c r="F12" s="40"/>
      <c r="G12" s="18" t="str">
        <f t="shared" si="0"/>
        <v/>
      </c>
      <c r="H12" s="43"/>
    </row>
    <row r="13" spans="2:8" x14ac:dyDescent="0.2">
      <c r="B13" s="133"/>
      <c r="C13" s="38"/>
      <c r="D13" s="23"/>
      <c r="E13" s="23"/>
      <c r="F13" s="40"/>
      <c r="G13" s="18" t="str">
        <f t="shared" si="0"/>
        <v/>
      </c>
      <c r="H13" s="43"/>
    </row>
    <row r="14" spans="2:8" x14ac:dyDescent="0.2">
      <c r="B14" s="134" t="s">
        <v>553</v>
      </c>
      <c r="C14" s="38" t="s">
        <v>552</v>
      </c>
      <c r="D14" s="23"/>
      <c r="E14" s="23"/>
      <c r="F14" s="40"/>
      <c r="G14" s="18" t="str">
        <f t="shared" si="0"/>
        <v/>
      </c>
      <c r="H14" s="43"/>
    </row>
    <row r="15" spans="2:8" x14ac:dyDescent="0.2">
      <c r="B15" s="133"/>
      <c r="C15" s="38"/>
      <c r="D15" s="23"/>
      <c r="E15" s="23"/>
      <c r="F15" s="40"/>
      <c r="G15" s="18" t="str">
        <f t="shared" si="0"/>
        <v/>
      </c>
      <c r="H15" s="43"/>
    </row>
    <row r="16" spans="2:8" ht="14.25" x14ac:dyDescent="0.2">
      <c r="B16" s="51" t="s">
        <v>77</v>
      </c>
      <c r="C16" s="38" t="s">
        <v>663</v>
      </c>
      <c r="D16" s="23" t="s">
        <v>45</v>
      </c>
      <c r="E16" s="39">
        <f>4300+500+263</f>
        <v>5063</v>
      </c>
      <c r="F16" s="40"/>
      <c r="G16" s="18">
        <f t="shared" si="0"/>
        <v>0</v>
      </c>
      <c r="H16" s="50"/>
    </row>
    <row r="17" spans="2:8" x14ac:dyDescent="0.2">
      <c r="B17" s="51"/>
      <c r="C17" s="38"/>
      <c r="D17" s="23"/>
      <c r="E17" s="39"/>
      <c r="F17" s="40"/>
      <c r="G17" s="18"/>
      <c r="H17" s="50"/>
    </row>
    <row r="18" spans="2:8" ht="14.25" x14ac:dyDescent="0.2">
      <c r="B18" s="51" t="s">
        <v>783</v>
      </c>
      <c r="C18" s="38" t="s">
        <v>782</v>
      </c>
      <c r="D18" s="23" t="s">
        <v>45</v>
      </c>
      <c r="E18" s="39">
        <v>4530</v>
      </c>
      <c r="F18" s="40"/>
      <c r="G18" s="18">
        <f>IF(D18="","",E18*F18)</f>
        <v>0</v>
      </c>
      <c r="H18" s="50"/>
    </row>
    <row r="19" spans="2:8" x14ac:dyDescent="0.2">
      <c r="B19" s="51"/>
      <c r="C19" s="38"/>
      <c r="D19" s="23"/>
      <c r="E19" s="39"/>
      <c r="F19" s="40"/>
      <c r="G19" s="18"/>
      <c r="H19" s="50"/>
    </row>
    <row r="20" spans="2:8" ht="14.25" x14ac:dyDescent="0.2">
      <c r="B20" s="134" t="s">
        <v>371</v>
      </c>
      <c r="C20" s="38" t="s">
        <v>664</v>
      </c>
      <c r="D20" s="23" t="s">
        <v>45</v>
      </c>
      <c r="E20" s="39">
        <v>10000</v>
      </c>
      <c r="F20" s="40"/>
      <c r="G20" s="18">
        <f t="shared" ref="G20:G36" si="1">IF(D20="","",E20*F20)</f>
        <v>0</v>
      </c>
      <c r="H20" s="50"/>
    </row>
    <row r="21" spans="2:8" x14ac:dyDescent="0.2">
      <c r="B21" s="134"/>
      <c r="D21" s="23"/>
      <c r="E21" s="39"/>
      <c r="F21" s="40"/>
      <c r="G21" s="18" t="str">
        <f t="shared" si="1"/>
        <v/>
      </c>
    </row>
    <row r="22" spans="2:8" x14ac:dyDescent="0.2">
      <c r="B22" s="134" t="s">
        <v>551</v>
      </c>
      <c r="C22" s="38" t="s">
        <v>550</v>
      </c>
      <c r="D22" s="23"/>
      <c r="E22" s="23"/>
      <c r="F22" s="40"/>
      <c r="G22" s="18" t="str">
        <f t="shared" si="1"/>
        <v/>
      </c>
      <c r="H22" s="43"/>
    </row>
    <row r="23" spans="2:8" x14ac:dyDescent="0.2">
      <c r="B23" s="134"/>
      <c r="C23" s="38"/>
      <c r="D23" s="23"/>
      <c r="E23" s="23"/>
      <c r="F23" s="40"/>
      <c r="G23" s="18" t="str">
        <f t="shared" si="1"/>
        <v/>
      </c>
      <c r="H23" s="43"/>
    </row>
    <row r="24" spans="2:8" ht="14.25" x14ac:dyDescent="0.2">
      <c r="B24" s="51" t="s">
        <v>75</v>
      </c>
      <c r="C24" s="38" t="s">
        <v>665</v>
      </c>
      <c r="D24" s="23" t="s">
        <v>45</v>
      </c>
      <c r="E24" s="23">
        <v>4000</v>
      </c>
      <c r="F24" s="40"/>
      <c r="G24" s="18">
        <f t="shared" si="1"/>
        <v>0</v>
      </c>
      <c r="H24" s="43"/>
    </row>
    <row r="25" spans="2:8" x14ac:dyDescent="0.2">
      <c r="B25" s="59"/>
      <c r="D25" s="23"/>
      <c r="E25" s="23"/>
      <c r="F25" s="40"/>
      <c r="G25" s="18" t="str">
        <f t="shared" si="1"/>
        <v/>
      </c>
      <c r="H25" s="43"/>
    </row>
    <row r="26" spans="2:8" x14ac:dyDescent="0.2">
      <c r="B26" s="59"/>
      <c r="D26" s="23"/>
      <c r="E26" s="23"/>
      <c r="F26" s="49"/>
      <c r="G26" s="18" t="str">
        <f t="shared" si="1"/>
        <v/>
      </c>
      <c r="H26" s="43"/>
    </row>
    <row r="27" spans="2:8" x14ac:dyDescent="0.2">
      <c r="B27" s="51"/>
      <c r="C27" s="38"/>
      <c r="D27" s="62"/>
      <c r="E27" s="23"/>
      <c r="F27" s="40"/>
      <c r="G27" s="18" t="str">
        <f t="shared" si="1"/>
        <v/>
      </c>
      <c r="H27" s="43"/>
    </row>
    <row r="28" spans="2:8" x14ac:dyDescent="0.2">
      <c r="B28" s="134" t="s">
        <v>549</v>
      </c>
      <c r="C28" s="38" t="s">
        <v>548</v>
      </c>
      <c r="D28" s="23"/>
      <c r="E28" s="23"/>
      <c r="F28" s="40"/>
      <c r="G28" s="18" t="str">
        <f t="shared" si="1"/>
        <v/>
      </c>
      <c r="H28" s="43"/>
    </row>
    <row r="29" spans="2:8" x14ac:dyDescent="0.2">
      <c r="B29" s="133"/>
      <c r="C29" s="53"/>
      <c r="D29" s="23"/>
      <c r="E29" s="23"/>
      <c r="F29" s="40"/>
      <c r="G29" s="18" t="str">
        <f t="shared" si="1"/>
        <v/>
      </c>
      <c r="H29" s="43"/>
    </row>
    <row r="30" spans="2:8" ht="15" x14ac:dyDescent="0.25">
      <c r="B30" s="144" t="s">
        <v>547</v>
      </c>
      <c r="C30" s="38" t="s">
        <v>546</v>
      </c>
      <c r="D30" s="62" t="s">
        <v>7</v>
      </c>
      <c r="E30" s="23">
        <v>560</v>
      </c>
      <c r="F30" s="40"/>
      <c r="G30" s="18">
        <f t="shared" si="1"/>
        <v>0</v>
      </c>
      <c r="H30" s="43"/>
    </row>
    <row r="31" spans="2:8" x14ac:dyDescent="0.2">
      <c r="B31" s="133"/>
      <c r="D31" s="23"/>
      <c r="E31" s="23"/>
      <c r="F31" s="40"/>
      <c r="G31" s="18" t="str">
        <f t="shared" si="1"/>
        <v/>
      </c>
      <c r="H31" s="43"/>
    </row>
    <row r="32" spans="2:8" ht="27.6" customHeight="1" x14ac:dyDescent="0.2">
      <c r="B32" s="134" t="s">
        <v>545</v>
      </c>
      <c r="C32" s="54" t="s">
        <v>544</v>
      </c>
      <c r="D32" s="39"/>
      <c r="E32" s="23"/>
      <c r="F32" s="40"/>
      <c r="G32" s="18" t="str">
        <f t="shared" si="1"/>
        <v/>
      </c>
      <c r="H32" s="43"/>
    </row>
    <row r="33" spans="2:8" x14ac:dyDescent="0.2">
      <c r="B33" s="133"/>
      <c r="D33" s="23"/>
      <c r="E33" s="23"/>
      <c r="F33" s="40"/>
      <c r="G33" s="18" t="str">
        <f t="shared" si="1"/>
        <v/>
      </c>
      <c r="H33" s="43"/>
    </row>
    <row r="34" spans="2:8" x14ac:dyDescent="0.2">
      <c r="B34" s="134" t="s">
        <v>543</v>
      </c>
      <c r="C34" s="37" t="s">
        <v>542</v>
      </c>
      <c r="D34" s="62" t="s">
        <v>532</v>
      </c>
      <c r="E34" s="23">
        <v>50000</v>
      </c>
      <c r="F34" s="40">
        <v>1</v>
      </c>
      <c r="G34" s="18">
        <f t="shared" si="1"/>
        <v>50000</v>
      </c>
      <c r="H34" s="43"/>
    </row>
    <row r="35" spans="2:8" x14ac:dyDescent="0.2">
      <c r="B35" s="133"/>
      <c r="D35" s="23"/>
      <c r="E35" s="23"/>
      <c r="F35" s="40"/>
      <c r="G35" s="18" t="str">
        <f t="shared" si="1"/>
        <v/>
      </c>
      <c r="H35" s="43"/>
    </row>
    <row r="36" spans="2:8" x14ac:dyDescent="0.2">
      <c r="B36" s="133" t="s">
        <v>541</v>
      </c>
      <c r="C36" s="38" t="s">
        <v>540</v>
      </c>
      <c r="D36" s="86" t="s">
        <v>54</v>
      </c>
      <c r="E36" s="195">
        <f>G34</f>
        <v>50000</v>
      </c>
      <c r="F36" s="198"/>
      <c r="G36" s="18">
        <f t="shared" si="1"/>
        <v>0</v>
      </c>
      <c r="H36" s="43"/>
    </row>
    <row r="37" spans="2:8" x14ac:dyDescent="0.2">
      <c r="B37" s="133"/>
      <c r="C37" s="38"/>
      <c r="D37" s="86"/>
      <c r="E37" s="23"/>
      <c r="F37" s="40"/>
      <c r="G37" s="18"/>
      <c r="H37" s="43"/>
    </row>
    <row r="38" spans="2:8" x14ac:dyDescent="0.2">
      <c r="B38" s="133"/>
      <c r="C38" s="38"/>
      <c r="D38" s="86"/>
      <c r="E38" s="23"/>
      <c r="F38" s="40"/>
      <c r="G38" s="18"/>
      <c r="H38" s="43"/>
    </row>
    <row r="39" spans="2:8" x14ac:dyDescent="0.2">
      <c r="B39" s="133"/>
      <c r="C39" s="38"/>
      <c r="D39" s="86"/>
      <c r="E39" s="23"/>
      <c r="F39" s="40"/>
      <c r="G39" s="18"/>
      <c r="H39" s="43"/>
    </row>
    <row r="40" spans="2:8" x14ac:dyDescent="0.2">
      <c r="B40" s="133"/>
      <c r="C40" s="38"/>
      <c r="D40" s="86"/>
      <c r="E40" s="23"/>
      <c r="F40" s="40"/>
      <c r="G40" s="18"/>
      <c r="H40" s="43"/>
    </row>
    <row r="41" spans="2:8" x14ac:dyDescent="0.2">
      <c r="B41" s="133"/>
      <c r="C41" s="38"/>
      <c r="D41" s="86"/>
      <c r="E41" s="23"/>
      <c r="F41" s="40"/>
      <c r="G41" s="18"/>
      <c r="H41" s="43"/>
    </row>
    <row r="42" spans="2:8" x14ac:dyDescent="0.2">
      <c r="B42" s="133"/>
      <c r="C42" s="38"/>
      <c r="D42" s="86"/>
      <c r="E42" s="23"/>
      <c r="F42" s="40"/>
      <c r="G42" s="18"/>
      <c r="H42" s="43"/>
    </row>
    <row r="43" spans="2:8" x14ac:dyDescent="0.2">
      <c r="B43" s="133"/>
      <c r="C43" s="38"/>
      <c r="D43" s="86"/>
      <c r="E43" s="23"/>
      <c r="F43" s="40"/>
      <c r="G43" s="18"/>
      <c r="H43" s="43"/>
    </row>
    <row r="44" spans="2:8" x14ac:dyDescent="0.2">
      <c r="B44" s="133"/>
      <c r="C44" s="38"/>
      <c r="D44" s="86"/>
      <c r="E44" s="23"/>
      <c r="F44" s="40"/>
      <c r="G44" s="18"/>
      <c r="H44" s="43"/>
    </row>
    <row r="45" spans="2:8" x14ac:dyDescent="0.2">
      <c r="B45" s="133"/>
      <c r="C45" s="38"/>
      <c r="D45" s="86"/>
      <c r="E45" s="23"/>
      <c r="F45" s="40"/>
      <c r="G45" s="18"/>
      <c r="H45" s="43"/>
    </row>
    <row r="46" spans="2:8" x14ac:dyDescent="0.2">
      <c r="B46" s="133"/>
      <c r="C46" s="38"/>
      <c r="D46" s="86"/>
      <c r="E46" s="23"/>
      <c r="F46" s="40"/>
      <c r="G46" s="18"/>
      <c r="H46" s="43"/>
    </row>
    <row r="47" spans="2:8" x14ac:dyDescent="0.2">
      <c r="B47" s="133"/>
      <c r="C47" s="38"/>
      <c r="D47" s="86"/>
      <c r="E47" s="23"/>
      <c r="F47" s="40"/>
      <c r="G47" s="18"/>
      <c r="H47" s="43"/>
    </row>
    <row r="48" spans="2:8" x14ac:dyDescent="0.2">
      <c r="B48" s="133"/>
      <c r="C48" s="38"/>
      <c r="D48" s="86"/>
      <c r="E48" s="23"/>
      <c r="F48" s="40"/>
      <c r="G48" s="18"/>
      <c r="H48" s="43"/>
    </row>
    <row r="49" spans="2:8" x14ac:dyDescent="0.2">
      <c r="B49" s="133"/>
      <c r="C49" s="38"/>
      <c r="D49" s="86"/>
      <c r="E49" s="23"/>
      <c r="F49" s="40"/>
      <c r="G49" s="18"/>
      <c r="H49" s="43"/>
    </row>
    <row r="50" spans="2:8" x14ac:dyDescent="0.2">
      <c r="B50" s="133"/>
      <c r="C50" s="38"/>
      <c r="D50" s="86"/>
      <c r="E50" s="23"/>
      <c r="F50" s="40"/>
      <c r="G50" s="18"/>
      <c r="H50" s="43"/>
    </row>
    <row r="51" spans="2:8" x14ac:dyDescent="0.2">
      <c r="B51" s="133"/>
      <c r="C51" s="38"/>
      <c r="D51" s="86"/>
      <c r="E51" s="23"/>
      <c r="F51" s="40"/>
      <c r="G51" s="18"/>
      <c r="H51" s="43"/>
    </row>
    <row r="52" spans="2:8" x14ac:dyDescent="0.2">
      <c r="B52" s="133"/>
      <c r="C52" s="38"/>
      <c r="D52" s="86"/>
      <c r="E52" s="23"/>
      <c r="F52" s="40"/>
      <c r="G52" s="18"/>
      <c r="H52" s="43"/>
    </row>
    <row r="53" spans="2:8" x14ac:dyDescent="0.2">
      <c r="B53" s="133"/>
      <c r="C53" s="38"/>
      <c r="D53" s="86"/>
      <c r="E53" s="23"/>
      <c r="F53" s="40"/>
      <c r="G53" s="18"/>
      <c r="H53" s="43"/>
    </row>
    <row r="54" spans="2:8" x14ac:dyDescent="0.2">
      <c r="B54" s="133"/>
      <c r="C54" s="38"/>
      <c r="D54" s="86"/>
      <c r="E54" s="23"/>
      <c r="F54" s="40"/>
      <c r="G54" s="18"/>
      <c r="H54" s="43"/>
    </row>
    <row r="55" spans="2:8" s="31" customFormat="1" ht="24.95" customHeight="1" x14ac:dyDescent="0.2">
      <c r="B55" s="132" t="str">
        <f>$B$10</f>
        <v>C4.4</v>
      </c>
      <c r="C55" s="32" t="s">
        <v>652</v>
      </c>
      <c r="D55" s="33"/>
      <c r="E55" s="34"/>
      <c r="F55" s="33"/>
      <c r="G55" s="35">
        <f>SUM(G16:G54)</f>
        <v>50000</v>
      </c>
      <c r="H55" s="36"/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B1:L48"/>
  <sheetViews>
    <sheetView view="pageBreakPreview" zoomScale="70" zoomScaleNormal="125" zoomScaleSheetLayoutView="70" zoomScalePageLayoutView="125" workbookViewId="0">
      <selection activeCell="L29" sqref="L29"/>
    </sheetView>
  </sheetViews>
  <sheetFormatPr defaultColWidth="6.85546875" defaultRowHeight="12.75" x14ac:dyDescent="0.2"/>
  <cols>
    <col min="1" max="1" width="0.85546875" style="52" customWidth="1"/>
    <col min="2" max="2" width="11.7109375" style="54" customWidth="1"/>
    <col min="3" max="3" width="45.7109375" style="53" customWidth="1"/>
    <col min="4" max="4" width="13.7109375" style="55" customWidth="1"/>
    <col min="5" max="5" width="15.7109375" style="253" customWidth="1"/>
    <col min="6" max="6" width="15.7109375" style="52" customWidth="1"/>
    <col min="7" max="7" width="15.7109375" style="255" customWidth="1"/>
    <col min="8" max="8" width="0.85546875" style="56" customWidth="1"/>
    <col min="9" max="9" width="6.85546875" style="52"/>
    <col min="10" max="10" width="8" style="52" bestFit="1" customWidth="1"/>
    <col min="11" max="11" width="6.85546875" style="52"/>
    <col min="12" max="12" width="12" style="52" bestFit="1" customWidth="1"/>
    <col min="13" max="16384" width="6.85546875" style="52"/>
  </cols>
  <sheetData>
    <row r="1" spans="2:8" x14ac:dyDescent="0.2">
      <c r="B1" s="366" t="str">
        <f>Client1</f>
        <v>Province of KwaZulu-Natal</v>
      </c>
      <c r="C1" s="366"/>
      <c r="E1" s="365" t="str">
        <f>"Contract No. "&amp;ContractNo</f>
        <v>Contract No. ZNB01686/00000/00/HOD/INF/22/T</v>
      </c>
      <c r="F1" s="365"/>
      <c r="G1" s="365"/>
    </row>
    <row r="2" spans="2:8" x14ac:dyDescent="0.2">
      <c r="B2" s="367" t="str">
        <f>Client2</f>
        <v>Department of Transport</v>
      </c>
      <c r="C2" s="367"/>
    </row>
    <row r="3" spans="2:8" x14ac:dyDescent="0.2">
      <c r="B3" s="90"/>
      <c r="C3" s="90"/>
      <c r="D3" s="91"/>
      <c r="E3" s="254"/>
      <c r="F3" s="92"/>
      <c r="G3" s="256"/>
    </row>
    <row r="4" spans="2:8" ht="12.75" customHeight="1" x14ac:dyDescent="0.2">
      <c r="B4" s="363" t="s">
        <v>8</v>
      </c>
      <c r="C4" s="364"/>
      <c r="D4" s="364"/>
      <c r="E4" s="364"/>
      <c r="F4" s="364"/>
      <c r="G4" s="360" t="str">
        <f>"CHAPTER "&amp;B10</f>
        <v>CHAPTER C5.1</v>
      </c>
      <c r="H4" s="57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61"/>
      <c r="H5" s="9"/>
    </row>
    <row r="6" spans="2:8" ht="12.75" customHeight="1" x14ac:dyDescent="0.2">
      <c r="B6" s="349"/>
      <c r="C6" s="350"/>
      <c r="D6" s="350"/>
      <c r="E6" s="350"/>
      <c r="F6" s="350"/>
      <c r="G6" s="361"/>
      <c r="H6" s="9"/>
    </row>
    <row r="7" spans="2:8" ht="7.5" customHeight="1" x14ac:dyDescent="0.2">
      <c r="B7" s="351"/>
      <c r="C7" s="352"/>
      <c r="D7" s="352"/>
      <c r="E7" s="352"/>
      <c r="F7" s="352"/>
      <c r="G7" s="362"/>
      <c r="H7" s="9"/>
    </row>
    <row r="8" spans="2:8" s="13" customFormat="1" ht="24.95" customHeight="1" x14ac:dyDescent="0.2">
      <c r="B8" s="11" t="s">
        <v>0</v>
      </c>
      <c r="C8" s="12" t="s">
        <v>1</v>
      </c>
      <c r="D8" s="12" t="s">
        <v>2</v>
      </c>
      <c r="E8" s="176" t="s">
        <v>3</v>
      </c>
      <c r="F8" s="12" t="s">
        <v>4</v>
      </c>
      <c r="G8" s="244" t="s">
        <v>5</v>
      </c>
    </row>
    <row r="9" spans="2:8" x14ac:dyDescent="0.2">
      <c r="B9" s="51"/>
      <c r="C9" s="15"/>
      <c r="D9" s="16"/>
      <c r="E9" s="224"/>
      <c r="F9" s="17"/>
      <c r="G9" s="238" t="str">
        <f t="shared" ref="G9:G18" si="0">IF(D9="","",E9*F9)</f>
        <v/>
      </c>
      <c r="H9" s="19"/>
    </row>
    <row r="10" spans="2:8" x14ac:dyDescent="0.2">
      <c r="B10" s="73" t="s">
        <v>323</v>
      </c>
      <c r="C10" s="21" t="s">
        <v>324</v>
      </c>
      <c r="D10" s="23"/>
      <c r="E10" s="225"/>
      <c r="F10" s="42"/>
      <c r="G10" s="238" t="str">
        <f t="shared" si="0"/>
        <v/>
      </c>
      <c r="H10" s="43"/>
    </row>
    <row r="11" spans="2:8" x14ac:dyDescent="0.2">
      <c r="B11" s="51"/>
      <c r="C11" s="15"/>
      <c r="D11" s="23"/>
      <c r="E11" s="225"/>
      <c r="F11" s="42"/>
      <c r="G11" s="238" t="str">
        <f t="shared" si="0"/>
        <v/>
      </c>
      <c r="H11" s="43"/>
    </row>
    <row r="12" spans="2:8" x14ac:dyDescent="0.2">
      <c r="B12" s="73" t="s">
        <v>326</v>
      </c>
      <c r="C12" s="21" t="s">
        <v>325</v>
      </c>
      <c r="D12" s="23"/>
      <c r="E12" s="225"/>
      <c r="F12" s="42"/>
      <c r="G12" s="238" t="str">
        <f t="shared" si="0"/>
        <v/>
      </c>
      <c r="H12" s="43"/>
    </row>
    <row r="13" spans="2:8" x14ac:dyDescent="0.2">
      <c r="B13" s="51"/>
      <c r="C13" s="15"/>
      <c r="D13" s="23"/>
      <c r="E13" s="225"/>
      <c r="F13" s="42"/>
      <c r="G13" s="238" t="str">
        <f t="shared" si="0"/>
        <v/>
      </c>
      <c r="H13" s="43"/>
    </row>
    <row r="14" spans="2:8" ht="14.25" x14ac:dyDescent="0.2">
      <c r="B14" s="51" t="s">
        <v>327</v>
      </c>
      <c r="C14" s="15" t="s">
        <v>330</v>
      </c>
      <c r="D14" s="23" t="s">
        <v>45</v>
      </c>
      <c r="E14" s="226">
        <v>255</v>
      </c>
      <c r="F14" s="203"/>
      <c r="G14" s="238">
        <f t="shared" si="0"/>
        <v>0</v>
      </c>
      <c r="H14" s="44"/>
    </row>
    <row r="15" spans="2:8" x14ac:dyDescent="0.2">
      <c r="B15" s="51"/>
      <c r="C15" s="15"/>
      <c r="D15" s="23"/>
      <c r="E15" s="226"/>
      <c r="F15" s="203"/>
      <c r="G15" s="238" t="str">
        <f t="shared" si="0"/>
        <v/>
      </c>
      <c r="H15" s="44"/>
    </row>
    <row r="16" spans="2:8" ht="14.25" x14ac:dyDescent="0.2">
      <c r="B16" s="51" t="s">
        <v>328</v>
      </c>
      <c r="C16" s="15" t="s">
        <v>331</v>
      </c>
      <c r="D16" s="23" t="s">
        <v>45</v>
      </c>
      <c r="E16" s="226">
        <v>100</v>
      </c>
      <c r="F16" s="203"/>
      <c r="G16" s="238">
        <f t="shared" si="0"/>
        <v>0</v>
      </c>
      <c r="H16" s="44"/>
    </row>
    <row r="17" spans="2:8" x14ac:dyDescent="0.2">
      <c r="B17" s="51"/>
      <c r="C17" s="15"/>
      <c r="D17" s="23"/>
      <c r="E17" s="226"/>
      <c r="F17" s="203"/>
      <c r="G17" s="238" t="str">
        <f t="shared" si="0"/>
        <v/>
      </c>
      <c r="H17" s="44"/>
    </row>
    <row r="18" spans="2:8" ht="14.25" x14ac:dyDescent="0.2">
      <c r="B18" s="51" t="s">
        <v>329</v>
      </c>
      <c r="C18" s="15" t="s">
        <v>332</v>
      </c>
      <c r="D18" s="23" t="s">
        <v>45</v>
      </c>
      <c r="E18" s="226">
        <v>4000</v>
      </c>
      <c r="F18" s="203"/>
      <c r="G18" s="238">
        <f t="shared" si="0"/>
        <v>0</v>
      </c>
      <c r="H18" s="44"/>
    </row>
    <row r="19" spans="2:8" x14ac:dyDescent="0.2">
      <c r="B19" s="51"/>
      <c r="C19" s="15"/>
      <c r="D19" s="23"/>
      <c r="E19" s="226"/>
      <c r="F19" s="203"/>
      <c r="G19" s="238"/>
      <c r="H19" s="44"/>
    </row>
    <row r="20" spans="2:8" ht="14.25" x14ac:dyDescent="0.2">
      <c r="B20" s="51" t="s">
        <v>794</v>
      </c>
      <c r="C20" s="15" t="s">
        <v>790</v>
      </c>
      <c r="D20" s="23" t="s">
        <v>45</v>
      </c>
      <c r="E20" s="226">
        <v>6000</v>
      </c>
      <c r="F20" s="203"/>
      <c r="G20" s="238">
        <f t="shared" ref="G20:G45" si="1">IF(D20="","",E20*F20)</f>
        <v>0</v>
      </c>
      <c r="H20" s="44"/>
    </row>
    <row r="21" spans="2:8" x14ac:dyDescent="0.2">
      <c r="B21" s="51"/>
      <c r="C21" s="15"/>
      <c r="D21" s="23"/>
      <c r="E21" s="226"/>
      <c r="F21" s="203"/>
      <c r="G21" s="238" t="str">
        <f t="shared" si="1"/>
        <v/>
      </c>
      <c r="H21" s="44"/>
    </row>
    <row r="22" spans="2:8" x14ac:dyDescent="0.2">
      <c r="B22" s="51" t="s">
        <v>336</v>
      </c>
      <c r="C22" s="15" t="s">
        <v>337</v>
      </c>
      <c r="D22" s="23"/>
      <c r="E22" s="225"/>
      <c r="F22" s="49"/>
      <c r="G22" s="238" t="str">
        <f t="shared" si="1"/>
        <v/>
      </c>
      <c r="H22" s="44"/>
    </row>
    <row r="23" spans="2:8" x14ac:dyDescent="0.2">
      <c r="B23" s="51"/>
      <c r="C23" s="15"/>
      <c r="D23" s="23"/>
      <c r="E23" s="225"/>
      <c r="F23" s="49"/>
      <c r="G23" s="238" t="str">
        <f t="shared" si="1"/>
        <v/>
      </c>
      <c r="H23" s="44"/>
    </row>
    <row r="24" spans="2:8" x14ac:dyDescent="0.2">
      <c r="B24" s="51" t="s">
        <v>338</v>
      </c>
      <c r="C24" s="15" t="s">
        <v>339</v>
      </c>
      <c r="D24" s="23"/>
      <c r="E24" s="225"/>
      <c r="F24" s="49"/>
      <c r="G24" s="238" t="str">
        <f t="shared" si="1"/>
        <v/>
      </c>
      <c r="H24" s="44"/>
    </row>
    <row r="25" spans="2:8" x14ac:dyDescent="0.2">
      <c r="B25" s="51"/>
      <c r="C25" s="15"/>
      <c r="D25" s="23"/>
      <c r="E25" s="225"/>
      <c r="F25" s="49"/>
      <c r="G25" s="238" t="str">
        <f t="shared" si="1"/>
        <v/>
      </c>
      <c r="H25" s="44"/>
    </row>
    <row r="26" spans="2:8" ht="14.25" x14ac:dyDescent="0.2">
      <c r="B26" s="51" t="s">
        <v>75</v>
      </c>
      <c r="C26" s="15" t="s">
        <v>340</v>
      </c>
      <c r="D26" s="23" t="s">
        <v>45</v>
      </c>
      <c r="E26" s="225">
        <v>100</v>
      </c>
      <c r="F26" s="49"/>
      <c r="G26" s="238">
        <f t="shared" si="1"/>
        <v>0</v>
      </c>
      <c r="H26" s="43"/>
    </row>
    <row r="27" spans="2:8" x14ac:dyDescent="0.2">
      <c r="B27" s="51"/>
      <c r="C27" s="15"/>
      <c r="D27" s="23"/>
      <c r="E27" s="225"/>
      <c r="F27" s="49"/>
      <c r="G27" s="238" t="str">
        <f t="shared" si="1"/>
        <v/>
      </c>
      <c r="H27" s="43"/>
    </row>
    <row r="28" spans="2:8" x14ac:dyDescent="0.2">
      <c r="B28" s="51"/>
      <c r="C28" s="15"/>
      <c r="D28" s="23"/>
      <c r="E28" s="225"/>
      <c r="F28" s="49"/>
      <c r="G28" s="238" t="str">
        <f t="shared" si="1"/>
        <v/>
      </c>
      <c r="H28" s="43"/>
    </row>
    <row r="29" spans="2:8" x14ac:dyDescent="0.2">
      <c r="B29" s="51" t="s">
        <v>778</v>
      </c>
      <c r="C29" s="15" t="s">
        <v>341</v>
      </c>
      <c r="D29" s="23"/>
      <c r="E29" s="225"/>
      <c r="F29" s="49"/>
      <c r="G29" s="238" t="str">
        <f t="shared" si="1"/>
        <v/>
      </c>
      <c r="H29" s="43"/>
    </row>
    <row r="30" spans="2:8" x14ac:dyDescent="0.2">
      <c r="B30" s="51"/>
      <c r="C30" s="15"/>
      <c r="D30" s="23"/>
      <c r="E30" s="225"/>
      <c r="F30" s="49"/>
      <c r="G30" s="238" t="str">
        <f t="shared" si="1"/>
        <v/>
      </c>
      <c r="H30" s="43"/>
    </row>
    <row r="31" spans="2:8" ht="14.25" x14ac:dyDescent="0.2">
      <c r="B31" s="51" t="s">
        <v>75</v>
      </c>
      <c r="C31" s="15" t="s">
        <v>340</v>
      </c>
      <c r="D31" s="23" t="s">
        <v>45</v>
      </c>
      <c r="E31" s="225">
        <v>100</v>
      </c>
      <c r="F31" s="49"/>
      <c r="G31" s="238">
        <f t="shared" si="1"/>
        <v>0</v>
      </c>
      <c r="H31" s="43"/>
    </row>
    <row r="32" spans="2:8" x14ac:dyDescent="0.2">
      <c r="B32" s="51"/>
      <c r="C32" s="15"/>
      <c r="D32" s="23"/>
      <c r="E32" s="225"/>
      <c r="F32" s="49"/>
      <c r="G32" s="238" t="str">
        <f t="shared" si="1"/>
        <v/>
      </c>
      <c r="H32" s="43"/>
    </row>
    <row r="33" spans="2:12" x14ac:dyDescent="0.2">
      <c r="B33" s="51"/>
      <c r="C33" s="15"/>
      <c r="D33" s="23"/>
      <c r="E33" s="225"/>
      <c r="F33" s="49"/>
      <c r="G33" s="238" t="str">
        <f t="shared" si="1"/>
        <v/>
      </c>
      <c r="H33" s="43"/>
    </row>
    <row r="34" spans="2:12" x14ac:dyDescent="0.2">
      <c r="B34" s="51" t="s">
        <v>342</v>
      </c>
      <c r="C34" s="15" t="s">
        <v>343</v>
      </c>
      <c r="D34" s="23"/>
      <c r="E34" s="225"/>
      <c r="F34" s="49"/>
      <c r="G34" s="238" t="str">
        <f t="shared" si="1"/>
        <v/>
      </c>
      <c r="H34" s="43"/>
    </row>
    <row r="35" spans="2:12" x14ac:dyDescent="0.2">
      <c r="B35" s="51"/>
      <c r="C35" s="15"/>
      <c r="D35" s="23"/>
      <c r="E35" s="225"/>
      <c r="F35" s="49"/>
      <c r="G35" s="238" t="str">
        <f t="shared" si="1"/>
        <v/>
      </c>
      <c r="H35" s="43"/>
    </row>
    <row r="36" spans="2:12" ht="14.25" x14ac:dyDescent="0.2">
      <c r="B36" s="51" t="s">
        <v>344</v>
      </c>
      <c r="C36" s="15" t="s">
        <v>345</v>
      </c>
      <c r="D36" s="23" t="s">
        <v>45</v>
      </c>
      <c r="E36" s="225">
        <v>200</v>
      </c>
      <c r="F36" s="49"/>
      <c r="G36" s="238">
        <f t="shared" si="1"/>
        <v>0</v>
      </c>
      <c r="H36" s="43"/>
    </row>
    <row r="37" spans="2:12" x14ac:dyDescent="0.2">
      <c r="B37" s="51"/>
      <c r="C37" s="15"/>
      <c r="D37" s="23"/>
      <c r="E37" s="225"/>
      <c r="F37" s="49"/>
      <c r="G37" s="238" t="str">
        <f t="shared" si="1"/>
        <v/>
      </c>
      <c r="H37" s="43"/>
    </row>
    <row r="38" spans="2:12" x14ac:dyDescent="0.2">
      <c r="B38" s="51"/>
      <c r="C38" s="15"/>
      <c r="D38" s="23"/>
      <c r="E38" s="225"/>
      <c r="F38" s="49"/>
      <c r="G38" s="238" t="str">
        <f t="shared" si="1"/>
        <v/>
      </c>
      <c r="H38" s="43"/>
    </row>
    <row r="39" spans="2:12" hidden="1" x14ac:dyDescent="0.2">
      <c r="B39" s="51" t="s">
        <v>346</v>
      </c>
      <c r="C39" s="15" t="s">
        <v>347</v>
      </c>
      <c r="D39" s="23"/>
      <c r="E39" s="225"/>
      <c r="F39" s="49"/>
      <c r="G39" s="238" t="str">
        <f t="shared" si="1"/>
        <v/>
      </c>
      <c r="H39" s="43"/>
    </row>
    <row r="40" spans="2:12" hidden="1" x14ac:dyDescent="0.2">
      <c r="B40" s="51"/>
      <c r="C40" s="15"/>
      <c r="D40" s="23"/>
      <c r="E40" s="225"/>
      <c r="F40" s="49"/>
      <c r="G40" s="238" t="str">
        <f t="shared" si="1"/>
        <v/>
      </c>
      <c r="H40" s="43"/>
    </row>
    <row r="41" spans="2:12" hidden="1" x14ac:dyDescent="0.2">
      <c r="B41" s="51" t="s">
        <v>348</v>
      </c>
      <c r="C41" s="15" t="s">
        <v>347</v>
      </c>
      <c r="D41" s="23"/>
      <c r="E41" s="225"/>
      <c r="F41" s="49"/>
      <c r="G41" s="238" t="str">
        <f t="shared" si="1"/>
        <v/>
      </c>
      <c r="H41" s="43"/>
    </row>
    <row r="42" spans="2:12" hidden="1" x14ac:dyDescent="0.2">
      <c r="B42" s="51"/>
      <c r="C42" s="15"/>
      <c r="D42" s="23"/>
      <c r="E42" s="225"/>
      <c r="F42" s="49"/>
      <c r="G42" s="238" t="str">
        <f t="shared" si="1"/>
        <v/>
      </c>
      <c r="H42" s="43"/>
    </row>
    <row r="43" spans="2:12" ht="14.25" hidden="1" x14ac:dyDescent="0.2">
      <c r="B43" s="51" t="s">
        <v>75</v>
      </c>
      <c r="C43" s="15" t="s">
        <v>349</v>
      </c>
      <c r="D43" s="23" t="s">
        <v>45</v>
      </c>
      <c r="E43" s="225"/>
      <c r="F43" s="49"/>
      <c r="G43" s="238">
        <f t="shared" si="1"/>
        <v>0</v>
      </c>
      <c r="H43" s="43"/>
    </row>
    <row r="44" spans="2:12" hidden="1" x14ac:dyDescent="0.2">
      <c r="B44" s="51"/>
      <c r="C44" s="15"/>
      <c r="D44" s="23"/>
      <c r="E44" s="225"/>
      <c r="F44" s="49"/>
      <c r="G44" s="238" t="str">
        <f t="shared" si="1"/>
        <v/>
      </c>
      <c r="H44" s="43"/>
    </row>
    <row r="45" spans="2:12" ht="14.25" hidden="1" x14ac:dyDescent="0.2">
      <c r="B45" s="51" t="s">
        <v>77</v>
      </c>
      <c r="C45" s="15" t="s">
        <v>350</v>
      </c>
      <c r="D45" s="23" t="s">
        <v>45</v>
      </c>
      <c r="E45" s="225"/>
      <c r="F45" s="49"/>
      <c r="G45" s="238">
        <f t="shared" si="1"/>
        <v>0</v>
      </c>
      <c r="H45" s="43"/>
    </row>
    <row r="46" spans="2:12" x14ac:dyDescent="0.2">
      <c r="B46" s="51"/>
      <c r="C46" s="15"/>
      <c r="D46" s="23"/>
      <c r="E46" s="225"/>
      <c r="F46" s="49"/>
      <c r="G46" s="238"/>
      <c r="H46" s="43"/>
    </row>
    <row r="47" spans="2:12" x14ac:dyDescent="0.2">
      <c r="B47" s="51"/>
      <c r="C47" s="15"/>
      <c r="D47" s="23"/>
      <c r="E47" s="225"/>
      <c r="F47" s="40"/>
      <c r="G47" s="237"/>
      <c r="H47" s="43"/>
    </row>
    <row r="48" spans="2:12" s="31" customFormat="1" ht="19.5" customHeight="1" x14ac:dyDescent="0.2">
      <c r="B48" s="132" t="str">
        <f>$B$10</f>
        <v>C5.1</v>
      </c>
      <c r="C48" s="32" t="s">
        <v>652</v>
      </c>
      <c r="D48" s="33"/>
      <c r="E48" s="229"/>
      <c r="F48" s="33"/>
      <c r="G48" s="239">
        <f>SUM(G9:G47)</f>
        <v>0</v>
      </c>
      <c r="H48" s="36"/>
      <c r="L48" s="207"/>
    </row>
  </sheetData>
  <mergeCells count="6">
    <mergeCell ref="B5:F7"/>
    <mergeCell ref="G4:G7"/>
    <mergeCell ref="B4:F4"/>
    <mergeCell ref="E1:G1"/>
    <mergeCell ref="B1:C1"/>
    <mergeCell ref="B2:C2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B1:H31"/>
  <sheetViews>
    <sheetView view="pageBreakPreview" zoomScale="60" zoomScaleNormal="125" zoomScalePageLayoutView="125" workbookViewId="0">
      <selection activeCell="H35" sqref="H35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9.28515625" style="4" customWidth="1"/>
    <col min="6" max="6" width="19.28515625" style="1" customWidth="1"/>
    <col min="7" max="7" width="19.28515625" style="5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78"/>
      <c r="F3" s="79"/>
      <c r="G3" s="89"/>
    </row>
    <row r="4" spans="2:8" x14ac:dyDescent="0.2">
      <c r="B4" s="346" t="s">
        <v>8</v>
      </c>
      <c r="C4" s="347"/>
      <c r="D4" s="347"/>
      <c r="E4" s="347"/>
      <c r="F4" s="347"/>
      <c r="G4" s="353" t="str">
        <f>"CHAPTER "&amp;B10</f>
        <v>CHAPTER C5.2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8" x14ac:dyDescent="0.2">
      <c r="B9" s="51"/>
      <c r="C9" s="15"/>
      <c r="D9" s="16"/>
      <c r="E9" s="16"/>
      <c r="F9" s="17"/>
      <c r="G9" s="26" t="str">
        <f t="shared" ref="G9:G23" si="0">IF(D9="","",E9*F9)</f>
        <v/>
      </c>
      <c r="H9" s="19"/>
    </row>
    <row r="10" spans="2:8" x14ac:dyDescent="0.2">
      <c r="B10" s="73" t="s">
        <v>353</v>
      </c>
      <c r="C10" s="21" t="s">
        <v>354</v>
      </c>
      <c r="D10" s="23"/>
      <c r="E10" s="23"/>
      <c r="F10" s="42"/>
      <c r="G10" s="204" t="str">
        <f t="shared" si="0"/>
        <v/>
      </c>
      <c r="H10" s="271"/>
    </row>
    <row r="11" spans="2:8" x14ac:dyDescent="0.2">
      <c r="B11" s="51"/>
      <c r="C11" s="15"/>
      <c r="D11" s="23"/>
      <c r="E11" s="24"/>
      <c r="F11" s="25"/>
      <c r="G11" s="26" t="str">
        <f t="shared" si="0"/>
        <v/>
      </c>
      <c r="H11" s="44"/>
    </row>
    <row r="12" spans="2:8" x14ac:dyDescent="0.2">
      <c r="B12" s="73" t="s">
        <v>355</v>
      </c>
      <c r="C12" s="21" t="s">
        <v>356</v>
      </c>
      <c r="D12" s="23"/>
      <c r="E12" s="24"/>
      <c r="F12" s="42"/>
      <c r="G12" s="26" t="str">
        <f t="shared" si="0"/>
        <v/>
      </c>
      <c r="H12" s="43"/>
    </row>
    <row r="13" spans="2:8" x14ac:dyDescent="0.2">
      <c r="B13" s="51"/>
      <c r="C13" s="15"/>
      <c r="D13" s="23"/>
      <c r="E13" s="24"/>
      <c r="F13" s="42"/>
      <c r="G13" s="26" t="str">
        <f t="shared" si="0"/>
        <v/>
      </c>
      <c r="H13" s="43"/>
    </row>
    <row r="14" spans="2:8" ht="25.5" x14ac:dyDescent="0.2">
      <c r="B14" s="51" t="s">
        <v>357</v>
      </c>
      <c r="C14" s="15" t="s">
        <v>358</v>
      </c>
      <c r="D14" s="23"/>
      <c r="E14" s="24"/>
      <c r="F14" s="45"/>
      <c r="G14" s="26" t="str">
        <f t="shared" si="0"/>
        <v/>
      </c>
      <c r="H14" s="43"/>
    </row>
    <row r="15" spans="2:8" x14ac:dyDescent="0.2">
      <c r="B15" s="51"/>
      <c r="C15" s="15"/>
      <c r="D15" s="23"/>
      <c r="E15" s="24"/>
      <c r="F15" s="45"/>
      <c r="G15" s="26" t="str">
        <f t="shared" si="0"/>
        <v/>
      </c>
      <c r="H15" s="43"/>
    </row>
    <row r="16" spans="2:8" ht="14.25" x14ac:dyDescent="0.2">
      <c r="B16" s="51" t="s">
        <v>75</v>
      </c>
      <c r="C16" s="15" t="s">
        <v>359</v>
      </c>
      <c r="D16" s="23" t="s">
        <v>45</v>
      </c>
      <c r="E16" s="199">
        <v>4000</v>
      </c>
      <c r="F16" s="42"/>
      <c r="G16" s="26">
        <f t="shared" si="0"/>
        <v>0</v>
      </c>
      <c r="H16" s="46"/>
    </row>
    <row r="17" spans="2:8" x14ac:dyDescent="0.2">
      <c r="B17" s="51"/>
      <c r="C17" s="15"/>
      <c r="D17" s="23"/>
      <c r="E17" s="24"/>
      <c r="F17" s="42"/>
      <c r="G17" s="26" t="str">
        <f t="shared" si="0"/>
        <v/>
      </c>
      <c r="H17" s="46"/>
    </row>
    <row r="18" spans="2:8" x14ac:dyDescent="0.2">
      <c r="B18" s="51"/>
      <c r="C18" s="15"/>
      <c r="D18" s="23"/>
      <c r="E18" s="24"/>
      <c r="F18" s="42"/>
      <c r="G18" s="26" t="str">
        <f t="shared" si="0"/>
        <v/>
      </c>
      <c r="H18" s="43"/>
    </row>
    <row r="19" spans="2:8" x14ac:dyDescent="0.2">
      <c r="B19" s="51"/>
      <c r="C19" s="15"/>
      <c r="D19" s="23"/>
      <c r="E19" s="24"/>
      <c r="F19" s="40"/>
      <c r="G19" s="26" t="str">
        <f t="shared" si="0"/>
        <v/>
      </c>
      <c r="H19" s="44"/>
    </row>
    <row r="20" spans="2:8" x14ac:dyDescent="0.2">
      <c r="B20" s="51"/>
      <c r="C20" s="15"/>
      <c r="D20" s="23"/>
      <c r="E20" s="23"/>
      <c r="F20" s="40"/>
      <c r="G20" s="26" t="str">
        <f t="shared" si="0"/>
        <v/>
      </c>
      <c r="H20" s="43"/>
    </row>
    <row r="21" spans="2:8" ht="25.5" x14ac:dyDescent="0.2">
      <c r="B21" s="51" t="s">
        <v>360</v>
      </c>
      <c r="C21" s="15" t="s">
        <v>361</v>
      </c>
      <c r="D21" s="23"/>
      <c r="E21" s="23"/>
      <c r="F21" s="40"/>
      <c r="G21" s="26" t="str">
        <f t="shared" si="0"/>
        <v/>
      </c>
      <c r="H21" s="43"/>
    </row>
    <row r="22" spans="2:8" x14ac:dyDescent="0.2">
      <c r="B22" s="51"/>
      <c r="C22" s="15"/>
      <c r="D22" s="23"/>
      <c r="E22" s="23"/>
      <c r="F22" s="40"/>
      <c r="G22" s="26" t="str">
        <f t="shared" si="0"/>
        <v/>
      </c>
      <c r="H22" s="43"/>
    </row>
    <row r="23" spans="2:8" ht="14.25" x14ac:dyDescent="0.2">
      <c r="B23" s="51" t="s">
        <v>362</v>
      </c>
      <c r="C23" s="15" t="s">
        <v>363</v>
      </c>
      <c r="D23" s="23" t="s">
        <v>118</v>
      </c>
      <c r="E23" s="23">
        <v>15725</v>
      </c>
      <c r="F23" s="40"/>
      <c r="G23" s="26">
        <f t="shared" si="0"/>
        <v>0</v>
      </c>
      <c r="H23" s="43"/>
    </row>
    <row r="24" spans="2:8" x14ac:dyDescent="0.2">
      <c r="B24" s="51"/>
      <c r="C24" s="15"/>
      <c r="D24" s="23"/>
      <c r="E24" s="23"/>
      <c r="F24" s="40"/>
      <c r="G24" s="26"/>
      <c r="H24" s="43"/>
    </row>
    <row r="25" spans="2:8" x14ac:dyDescent="0.2">
      <c r="B25" s="51"/>
      <c r="C25" s="15"/>
      <c r="D25" s="23"/>
      <c r="E25" s="23"/>
      <c r="F25" s="40"/>
      <c r="G25" s="26"/>
      <c r="H25" s="43"/>
    </row>
    <row r="26" spans="2:8" x14ac:dyDescent="0.2">
      <c r="B26" s="51"/>
      <c r="C26" s="15"/>
      <c r="D26" s="23"/>
      <c r="E26" s="23"/>
      <c r="F26" s="40"/>
      <c r="G26" s="26"/>
      <c r="H26" s="43"/>
    </row>
    <row r="27" spans="2:8" x14ac:dyDescent="0.2">
      <c r="B27" s="51"/>
      <c r="C27" s="15"/>
      <c r="D27" s="23"/>
      <c r="E27" s="23"/>
      <c r="F27" s="40"/>
      <c r="G27" s="26"/>
      <c r="H27" s="43"/>
    </row>
    <row r="28" spans="2:8" x14ac:dyDescent="0.2">
      <c r="B28" s="51"/>
      <c r="C28" s="15"/>
      <c r="D28" s="23"/>
      <c r="E28" s="23"/>
      <c r="F28" s="40"/>
      <c r="G28" s="26"/>
      <c r="H28" s="43"/>
    </row>
    <row r="29" spans="2:8" x14ac:dyDescent="0.2">
      <c r="B29" s="51"/>
      <c r="C29" s="15"/>
      <c r="D29" s="23"/>
      <c r="E29" s="23"/>
      <c r="F29" s="40"/>
      <c r="G29" s="26"/>
      <c r="H29" s="43"/>
    </row>
    <row r="30" spans="2:8" x14ac:dyDescent="0.2">
      <c r="B30" s="51"/>
      <c r="C30" s="15"/>
      <c r="D30" s="23"/>
      <c r="E30" s="23"/>
      <c r="F30" s="40"/>
      <c r="G30" s="26"/>
      <c r="H30" s="43"/>
    </row>
    <row r="31" spans="2:8" s="31" customFormat="1" ht="19.5" customHeight="1" x14ac:dyDescent="0.2">
      <c r="B31" s="132" t="str">
        <f>$B$10</f>
        <v>C5.2</v>
      </c>
      <c r="C31" s="32" t="s">
        <v>652</v>
      </c>
      <c r="D31" s="33"/>
      <c r="E31" s="34"/>
      <c r="F31" s="33"/>
      <c r="G31" s="35">
        <f>SUM(G9:G30)</f>
        <v>0</v>
      </c>
      <c r="H31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5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B1:I60"/>
  <sheetViews>
    <sheetView view="pageBreakPreview" zoomScale="70" zoomScaleNormal="125" zoomScaleSheetLayoutView="70" zoomScalePageLayoutView="125" workbookViewId="0">
      <selection activeCell="F18" sqref="F18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53" customWidth="1"/>
    <col min="4" max="4" width="13.7109375" style="4" customWidth="1"/>
    <col min="5" max="5" width="18.140625" style="4" customWidth="1"/>
    <col min="6" max="6" width="18.140625" style="1" customWidth="1"/>
    <col min="7" max="7" width="18.140625" style="5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90"/>
      <c r="D3" s="78"/>
      <c r="E3" s="78"/>
      <c r="F3" s="79"/>
      <c r="G3" s="89"/>
    </row>
    <row r="4" spans="2:8" x14ac:dyDescent="0.2">
      <c r="B4" s="346" t="s">
        <v>8</v>
      </c>
      <c r="C4" s="347"/>
      <c r="D4" s="347"/>
      <c r="E4" s="347"/>
      <c r="F4" s="347"/>
      <c r="G4" s="353" t="str">
        <f>"CHAPTER "&amp;B10</f>
        <v>CHAPTER C5.3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8" x14ac:dyDescent="0.2">
      <c r="B9" s="14"/>
      <c r="C9" s="15"/>
      <c r="D9" s="16"/>
      <c r="E9" s="16"/>
      <c r="F9" s="17"/>
      <c r="G9" s="18" t="str">
        <f t="shared" ref="G9:G24" si="0">IF(D9="","",E9*F9)</f>
        <v/>
      </c>
      <c r="H9" s="19"/>
    </row>
    <row r="10" spans="2:8" x14ac:dyDescent="0.2">
      <c r="B10" s="73" t="s">
        <v>364</v>
      </c>
      <c r="C10" s="21" t="s">
        <v>365</v>
      </c>
      <c r="D10" s="23"/>
      <c r="E10" s="23"/>
      <c r="F10" s="42"/>
      <c r="G10" s="18" t="str">
        <f t="shared" si="0"/>
        <v/>
      </c>
      <c r="H10" s="43"/>
    </row>
    <row r="11" spans="2:8" x14ac:dyDescent="0.2">
      <c r="B11" s="51"/>
      <c r="C11" s="15"/>
      <c r="D11" s="23"/>
      <c r="E11" s="23"/>
      <c r="F11" s="42"/>
      <c r="G11" s="18" t="str">
        <f t="shared" si="0"/>
        <v/>
      </c>
      <c r="H11" s="43"/>
    </row>
    <row r="12" spans="2:8" ht="25.5" x14ac:dyDescent="0.2">
      <c r="B12" s="73" t="s">
        <v>366</v>
      </c>
      <c r="C12" s="21" t="s">
        <v>367</v>
      </c>
      <c r="D12" s="23" t="s">
        <v>70</v>
      </c>
      <c r="E12" s="23">
        <v>5</v>
      </c>
      <c r="F12" s="42"/>
      <c r="G12" s="18">
        <f t="shared" si="0"/>
        <v>0</v>
      </c>
      <c r="H12" s="43"/>
    </row>
    <row r="13" spans="2:8" x14ac:dyDescent="0.2">
      <c r="B13" s="51"/>
      <c r="C13" s="15"/>
      <c r="D13" s="23"/>
      <c r="E13" s="23"/>
      <c r="F13" s="42"/>
      <c r="G13" s="18" t="str">
        <f t="shared" si="0"/>
        <v/>
      </c>
      <c r="H13" s="43"/>
    </row>
    <row r="14" spans="2:8" x14ac:dyDescent="0.2">
      <c r="B14" s="73" t="s">
        <v>369</v>
      </c>
      <c r="C14" s="21" t="s">
        <v>370</v>
      </c>
      <c r="D14" s="23"/>
      <c r="E14" s="24"/>
      <c r="F14" s="25"/>
      <c r="G14" s="18" t="str">
        <f t="shared" si="0"/>
        <v/>
      </c>
      <c r="H14" s="44"/>
    </row>
    <row r="15" spans="2:8" x14ac:dyDescent="0.2">
      <c r="B15" s="51"/>
      <c r="C15" s="15"/>
      <c r="D15" s="23"/>
      <c r="E15" s="24"/>
      <c r="F15" s="25"/>
      <c r="G15" s="18" t="str">
        <f t="shared" si="0"/>
        <v/>
      </c>
      <c r="H15" s="44"/>
    </row>
    <row r="16" spans="2:8" ht="25.5" x14ac:dyDescent="0.2">
      <c r="B16" s="51" t="s">
        <v>368</v>
      </c>
      <c r="C16" s="15" t="s">
        <v>699</v>
      </c>
      <c r="D16" s="23"/>
      <c r="E16" s="24"/>
      <c r="F16" s="25"/>
      <c r="G16" s="18" t="str">
        <f t="shared" si="0"/>
        <v/>
      </c>
      <c r="H16" s="44"/>
    </row>
    <row r="17" spans="2:9" x14ac:dyDescent="0.2">
      <c r="B17" s="51"/>
      <c r="C17" s="15"/>
      <c r="D17" s="23"/>
      <c r="E17" s="24"/>
      <c r="F17" s="25"/>
      <c r="G17" s="18" t="str">
        <f t="shared" si="0"/>
        <v/>
      </c>
      <c r="H17" s="44"/>
    </row>
    <row r="18" spans="2:9" ht="25.5" x14ac:dyDescent="0.2">
      <c r="B18" s="51" t="s">
        <v>75</v>
      </c>
      <c r="C18" s="15" t="s">
        <v>779</v>
      </c>
      <c r="D18" s="23" t="s">
        <v>45</v>
      </c>
      <c r="E18" s="24">
        <v>200</v>
      </c>
      <c r="F18" s="203"/>
      <c r="G18" s="18">
        <f t="shared" si="0"/>
        <v>0</v>
      </c>
      <c r="H18" s="44"/>
    </row>
    <row r="19" spans="2:9" x14ac:dyDescent="0.2">
      <c r="B19" s="51"/>
      <c r="C19" s="15"/>
      <c r="D19" s="23"/>
      <c r="E19" s="24"/>
      <c r="F19" s="203"/>
      <c r="G19" s="18" t="str">
        <f t="shared" si="0"/>
        <v/>
      </c>
      <c r="H19" s="44"/>
    </row>
    <row r="20" spans="2:9" ht="25.5" x14ac:dyDescent="0.2">
      <c r="B20" s="51" t="s">
        <v>96</v>
      </c>
      <c r="C20" s="15" t="s">
        <v>780</v>
      </c>
      <c r="D20" s="23" t="s">
        <v>531</v>
      </c>
      <c r="E20" s="24">
        <v>6000</v>
      </c>
      <c r="F20" s="42"/>
      <c r="G20" s="18">
        <f t="shared" si="0"/>
        <v>0</v>
      </c>
      <c r="I20" s="43"/>
    </row>
    <row r="21" spans="2:9" x14ac:dyDescent="0.2">
      <c r="B21" s="51"/>
      <c r="C21" s="15"/>
      <c r="D21" s="23"/>
      <c r="E21" s="24"/>
      <c r="F21" s="42"/>
      <c r="G21" s="18"/>
      <c r="I21" s="43"/>
    </row>
    <row r="22" spans="2:9" ht="25.5" x14ac:dyDescent="0.2">
      <c r="B22" s="51" t="s">
        <v>92</v>
      </c>
      <c r="C22" s="15" t="s">
        <v>781</v>
      </c>
      <c r="D22" s="23" t="s">
        <v>658</v>
      </c>
      <c r="E22" s="24">
        <v>4000</v>
      </c>
      <c r="F22" s="42"/>
      <c r="G22" s="18">
        <f t="shared" ref="G22" si="1">IF(D22="","",E22*F22)</f>
        <v>0</v>
      </c>
      <c r="I22" s="43"/>
    </row>
    <row r="23" spans="2:9" x14ac:dyDescent="0.2">
      <c r="B23" s="51"/>
      <c r="C23" s="15"/>
      <c r="D23" s="23"/>
      <c r="E23" s="24"/>
      <c r="F23" s="42"/>
      <c r="G23" s="18" t="str">
        <f t="shared" si="0"/>
        <v/>
      </c>
      <c r="I23" s="43"/>
    </row>
    <row r="24" spans="2:9" ht="25.5" x14ac:dyDescent="0.2">
      <c r="B24" s="51" t="s">
        <v>372</v>
      </c>
      <c r="C24" s="15" t="s">
        <v>784</v>
      </c>
      <c r="D24" s="23" t="s">
        <v>531</v>
      </c>
      <c r="E24" s="199">
        <v>4530</v>
      </c>
      <c r="F24" s="47"/>
      <c r="G24" s="202">
        <f t="shared" si="0"/>
        <v>0</v>
      </c>
    </row>
    <row r="25" spans="2:9" x14ac:dyDescent="0.2">
      <c r="B25" s="51"/>
      <c r="C25" s="15"/>
      <c r="D25" s="23"/>
      <c r="E25" s="199"/>
      <c r="F25" s="49"/>
      <c r="G25" s="202"/>
      <c r="H25" s="220"/>
    </row>
    <row r="26" spans="2:9" ht="38.25" x14ac:dyDescent="0.2">
      <c r="B26" s="51" t="s">
        <v>374</v>
      </c>
      <c r="C26" s="15" t="s">
        <v>736</v>
      </c>
      <c r="D26" s="23" t="s">
        <v>531</v>
      </c>
      <c r="E26" s="23">
        <v>4300</v>
      </c>
      <c r="F26" s="49"/>
      <c r="G26" s="18">
        <f>IF(D26="","",E26*F26)</f>
        <v>0</v>
      </c>
      <c r="H26" s="43"/>
    </row>
    <row r="27" spans="2:9" x14ac:dyDescent="0.2">
      <c r="B27" s="51"/>
      <c r="C27" s="15"/>
      <c r="D27" s="23"/>
      <c r="E27" s="23"/>
      <c r="F27" s="49"/>
      <c r="G27" s="18"/>
      <c r="H27" s="43"/>
    </row>
    <row r="28" spans="2:9" ht="38.25" x14ac:dyDescent="0.2">
      <c r="B28" s="51" t="s">
        <v>742</v>
      </c>
      <c r="C28" s="15" t="s">
        <v>737</v>
      </c>
      <c r="D28" s="23" t="s">
        <v>531</v>
      </c>
      <c r="E28" s="23">
        <v>500</v>
      </c>
      <c r="F28" s="49"/>
      <c r="G28" s="18">
        <f t="shared" ref="G28:G33" si="2">IF(D28="","",E28*F28)</f>
        <v>0</v>
      </c>
      <c r="H28" s="43"/>
    </row>
    <row r="29" spans="2:9" x14ac:dyDescent="0.2">
      <c r="B29" s="51"/>
      <c r="C29" s="15"/>
      <c r="D29" s="23"/>
      <c r="E29" s="23"/>
      <c r="F29" s="49"/>
      <c r="G29" s="18" t="str">
        <f t="shared" si="2"/>
        <v/>
      </c>
      <c r="H29" s="43"/>
    </row>
    <row r="30" spans="2:9" ht="25.5" x14ac:dyDescent="0.2">
      <c r="B30" s="51" t="s">
        <v>375</v>
      </c>
      <c r="C30" s="15" t="s">
        <v>376</v>
      </c>
      <c r="D30" s="23"/>
      <c r="E30" s="23"/>
      <c r="F30" s="49"/>
      <c r="G30" s="18" t="str">
        <f t="shared" si="2"/>
        <v/>
      </c>
      <c r="H30" s="43"/>
    </row>
    <row r="31" spans="2:9" x14ac:dyDescent="0.2">
      <c r="B31" s="51"/>
      <c r="C31" s="15"/>
      <c r="D31" s="23"/>
      <c r="E31" s="23"/>
      <c r="F31" s="49"/>
      <c r="G31" s="18" t="str">
        <f t="shared" si="2"/>
        <v/>
      </c>
      <c r="H31" s="43"/>
    </row>
    <row r="32" spans="2:9" ht="25.5" x14ac:dyDescent="0.2">
      <c r="B32" s="51" t="s">
        <v>96</v>
      </c>
      <c r="C32" s="15" t="s">
        <v>750</v>
      </c>
      <c r="D32" s="23" t="s">
        <v>531</v>
      </c>
      <c r="E32" s="23">
        <v>263</v>
      </c>
      <c r="F32" s="49"/>
      <c r="G32" s="18">
        <f t="shared" si="2"/>
        <v>0</v>
      </c>
      <c r="H32" s="43"/>
    </row>
    <row r="33" spans="2:8" x14ac:dyDescent="0.2">
      <c r="B33" s="51"/>
      <c r="C33" s="15"/>
      <c r="D33" s="23"/>
      <c r="E33" s="23"/>
      <c r="F33" s="40"/>
      <c r="G33" s="18" t="str">
        <f t="shared" si="2"/>
        <v/>
      </c>
      <c r="H33" s="43"/>
    </row>
    <row r="34" spans="2:8" x14ac:dyDescent="0.2">
      <c r="B34" s="51"/>
      <c r="C34" s="15"/>
      <c r="D34" s="23"/>
      <c r="E34" s="23"/>
      <c r="F34" s="49"/>
      <c r="G34" s="202"/>
      <c r="H34" s="43"/>
    </row>
    <row r="35" spans="2:8" x14ac:dyDescent="0.2">
      <c r="B35" s="51"/>
      <c r="C35" s="15"/>
      <c r="D35" s="23"/>
      <c r="E35" s="23"/>
      <c r="F35" s="49"/>
      <c r="G35" s="202"/>
      <c r="H35" s="43"/>
    </row>
    <row r="36" spans="2:8" x14ac:dyDescent="0.2">
      <c r="B36" s="51"/>
      <c r="C36" s="15"/>
      <c r="D36" s="23"/>
      <c r="E36" s="23"/>
      <c r="F36" s="49"/>
      <c r="G36" s="202"/>
      <c r="H36" s="43"/>
    </row>
    <row r="37" spans="2:8" x14ac:dyDescent="0.2">
      <c r="B37" s="51"/>
      <c r="C37" s="15"/>
      <c r="D37" s="23"/>
      <c r="E37" s="23"/>
      <c r="F37" s="49"/>
      <c r="G37" s="202"/>
      <c r="H37" s="43"/>
    </row>
    <row r="38" spans="2:8" x14ac:dyDescent="0.2">
      <c r="B38" s="51"/>
      <c r="C38" s="15"/>
      <c r="D38" s="23"/>
      <c r="E38" s="23"/>
      <c r="F38" s="49"/>
      <c r="G38" s="202"/>
      <c r="H38" s="43"/>
    </row>
    <row r="39" spans="2:8" x14ac:dyDescent="0.2">
      <c r="B39" s="51"/>
      <c r="C39" s="15"/>
      <c r="D39" s="23"/>
      <c r="E39" s="23"/>
      <c r="F39" s="49"/>
      <c r="G39" s="202"/>
      <c r="H39" s="43"/>
    </row>
    <row r="40" spans="2:8" x14ac:dyDescent="0.2">
      <c r="B40" s="51"/>
      <c r="C40" s="15"/>
      <c r="D40" s="23"/>
      <c r="E40" s="23"/>
      <c r="F40" s="49"/>
      <c r="G40" s="202"/>
      <c r="H40" s="43"/>
    </row>
    <row r="41" spans="2:8" x14ac:dyDescent="0.2">
      <c r="B41" s="51"/>
      <c r="C41" s="15"/>
      <c r="D41" s="23"/>
      <c r="E41" s="23"/>
      <c r="F41" s="49"/>
      <c r="G41" s="202"/>
      <c r="H41" s="43"/>
    </row>
    <row r="42" spans="2:8" x14ac:dyDescent="0.2">
      <c r="B42" s="51"/>
      <c r="C42" s="15"/>
      <c r="D42" s="23"/>
      <c r="E42" s="23"/>
      <c r="F42" s="49"/>
      <c r="G42" s="202"/>
      <c r="H42" s="43"/>
    </row>
    <row r="43" spans="2:8" x14ac:dyDescent="0.2">
      <c r="B43" s="51"/>
      <c r="C43" s="15"/>
      <c r="D43" s="23"/>
      <c r="E43" s="23"/>
      <c r="F43" s="40"/>
      <c r="G43" s="18"/>
      <c r="H43" s="43"/>
    </row>
    <row r="44" spans="2:8" x14ac:dyDescent="0.2">
      <c r="B44" s="51"/>
      <c r="C44" s="15"/>
      <c r="D44" s="23"/>
      <c r="E44" s="23"/>
      <c r="F44" s="40"/>
      <c r="G44" s="18"/>
      <c r="H44" s="43"/>
    </row>
    <row r="45" spans="2:8" x14ac:dyDescent="0.2">
      <c r="B45" s="51"/>
      <c r="C45" s="15"/>
      <c r="D45" s="23"/>
      <c r="E45" s="23"/>
      <c r="F45" s="40"/>
      <c r="G45" s="18"/>
      <c r="H45" s="43"/>
    </row>
    <row r="46" spans="2:8" x14ac:dyDescent="0.2">
      <c r="B46" s="51"/>
      <c r="C46" s="15"/>
      <c r="D46" s="23"/>
      <c r="E46" s="23"/>
      <c r="F46" s="40"/>
      <c r="G46" s="18"/>
      <c r="H46" s="43"/>
    </row>
    <row r="47" spans="2:8" x14ac:dyDescent="0.2">
      <c r="B47" s="51"/>
      <c r="C47" s="15"/>
      <c r="D47" s="23"/>
      <c r="E47" s="23"/>
      <c r="F47" s="40"/>
      <c r="G47" s="18"/>
      <c r="H47" s="43"/>
    </row>
    <row r="48" spans="2:8" x14ac:dyDescent="0.2">
      <c r="B48" s="51"/>
      <c r="C48" s="15"/>
      <c r="D48" s="23"/>
      <c r="E48" s="23"/>
      <c r="F48" s="40"/>
      <c r="G48" s="18"/>
      <c r="H48" s="43"/>
    </row>
    <row r="49" spans="2:8" x14ac:dyDescent="0.2">
      <c r="B49" s="51"/>
      <c r="C49" s="15"/>
      <c r="D49" s="23"/>
      <c r="E49" s="23"/>
      <c r="F49" s="40"/>
      <c r="G49" s="18"/>
      <c r="H49" s="43"/>
    </row>
    <row r="50" spans="2:8" x14ac:dyDescent="0.2">
      <c r="B50" s="51"/>
      <c r="C50" s="15"/>
      <c r="D50" s="23"/>
      <c r="E50" s="23"/>
      <c r="F50" s="40"/>
      <c r="G50" s="18"/>
      <c r="H50" s="43"/>
    </row>
    <row r="51" spans="2:8" x14ac:dyDescent="0.2">
      <c r="B51" s="51"/>
      <c r="C51" s="15"/>
      <c r="D51" s="23"/>
      <c r="E51" s="23"/>
      <c r="F51" s="40"/>
      <c r="G51" s="18"/>
      <c r="H51" s="43"/>
    </row>
    <row r="52" spans="2:8" x14ac:dyDescent="0.2">
      <c r="B52" s="51"/>
      <c r="C52" s="15"/>
      <c r="D52" s="23"/>
      <c r="E52" s="23"/>
      <c r="F52" s="40"/>
      <c r="G52" s="18"/>
      <c r="H52" s="43"/>
    </row>
    <row r="53" spans="2:8" x14ac:dyDescent="0.2">
      <c r="B53" s="51"/>
      <c r="C53" s="15"/>
      <c r="D53" s="23"/>
      <c r="E53" s="23"/>
      <c r="F53" s="40"/>
      <c r="G53" s="18"/>
      <c r="H53" s="43"/>
    </row>
    <row r="54" spans="2:8" x14ac:dyDescent="0.2">
      <c r="B54" s="51"/>
      <c r="C54" s="15"/>
      <c r="D54" s="23"/>
      <c r="E54" s="23"/>
      <c r="F54" s="40"/>
      <c r="G54" s="18"/>
      <c r="H54" s="43"/>
    </row>
    <row r="55" spans="2:8" x14ac:dyDescent="0.2">
      <c r="B55" s="51"/>
      <c r="C55" s="15"/>
      <c r="D55" s="23"/>
      <c r="E55" s="23"/>
      <c r="F55" s="40"/>
      <c r="G55" s="18"/>
      <c r="H55" s="43"/>
    </row>
    <row r="56" spans="2:8" x14ac:dyDescent="0.2">
      <c r="B56" s="51"/>
      <c r="C56" s="15"/>
      <c r="D56" s="23"/>
      <c r="E56" s="23"/>
      <c r="F56" s="40"/>
      <c r="G56" s="18"/>
      <c r="H56" s="43"/>
    </row>
    <row r="57" spans="2:8" x14ac:dyDescent="0.2">
      <c r="B57" s="51"/>
      <c r="C57" s="15"/>
      <c r="D57" s="23"/>
      <c r="E57" s="23"/>
      <c r="F57" s="40"/>
      <c r="G57" s="18"/>
      <c r="H57" s="43"/>
    </row>
    <row r="58" spans="2:8" x14ac:dyDescent="0.2">
      <c r="B58" s="51"/>
      <c r="C58" s="15"/>
      <c r="D58" s="23"/>
      <c r="E58" s="23"/>
      <c r="F58" s="40"/>
      <c r="G58" s="18"/>
      <c r="H58" s="43"/>
    </row>
    <row r="59" spans="2:8" x14ac:dyDescent="0.2">
      <c r="B59" s="51"/>
      <c r="C59" s="15"/>
      <c r="D59" s="23"/>
      <c r="E59" s="23"/>
      <c r="F59" s="40"/>
      <c r="G59" s="18" t="str">
        <f>IF(D59="","",E59*F59)</f>
        <v/>
      </c>
      <c r="H59" s="43"/>
    </row>
    <row r="60" spans="2:8" s="31" customFormat="1" ht="24.95" customHeight="1" x14ac:dyDescent="0.2">
      <c r="B60" s="132" t="str">
        <f>$B$10</f>
        <v>C5.3</v>
      </c>
      <c r="C60" s="32" t="s">
        <v>652</v>
      </c>
      <c r="D60" s="33"/>
      <c r="E60" s="34"/>
      <c r="F60" s="33"/>
      <c r="G60" s="35">
        <f>SUM(G12:G59)</f>
        <v>0</v>
      </c>
      <c r="H60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7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B1:H40"/>
  <sheetViews>
    <sheetView view="pageBreakPreview" topLeftCell="A16" zoomScale="85" zoomScaleNormal="125" zoomScaleSheetLayoutView="85" zoomScalePageLayoutView="125" workbookViewId="0">
      <selection activeCell="F19" sqref="F19"/>
    </sheetView>
  </sheetViews>
  <sheetFormatPr defaultColWidth="6.85546875" defaultRowHeight="12.75" x14ac:dyDescent="0.2"/>
  <cols>
    <col min="1" max="1" width="0.85546875" style="1" customWidth="1"/>
    <col min="2" max="2" width="11.7109375" style="76" customWidth="1"/>
    <col min="3" max="3" width="45.7109375" style="53" customWidth="1"/>
    <col min="4" max="4" width="13.7109375" style="4" customWidth="1"/>
    <col min="5" max="5" width="18.42578125" style="222" customWidth="1"/>
    <col min="6" max="6" width="18.42578125" style="242" customWidth="1"/>
    <col min="7" max="7" width="18.42578125" style="249" customWidth="1"/>
    <col min="8" max="8" width="0.85546875" style="5" customWidth="1"/>
    <col min="9" max="16384" width="6.85546875" style="1"/>
  </cols>
  <sheetData>
    <row r="1" spans="2:8" x14ac:dyDescent="0.2">
      <c r="B1" s="31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8" t="str">
        <f>Client2</f>
        <v>Department of Transport</v>
      </c>
    </row>
    <row r="3" spans="2:8" x14ac:dyDescent="0.2">
      <c r="B3" s="79"/>
      <c r="C3" s="90"/>
      <c r="D3" s="78"/>
      <c r="E3" s="223"/>
      <c r="F3" s="243"/>
      <c r="G3" s="250"/>
    </row>
    <row r="4" spans="2:8" x14ac:dyDescent="0.2">
      <c r="B4" s="346" t="s">
        <v>8</v>
      </c>
      <c r="C4" s="347"/>
      <c r="D4" s="347"/>
      <c r="E4" s="347"/>
      <c r="F4" s="347"/>
      <c r="G4" s="368" t="str">
        <f>"CHAPTER "&amp;B10</f>
        <v>CHAPTER C5.4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69"/>
      <c r="H5" s="9"/>
    </row>
    <row r="6" spans="2:8" ht="12.75" customHeight="1" x14ac:dyDescent="0.2">
      <c r="B6" s="349"/>
      <c r="C6" s="350"/>
      <c r="D6" s="350"/>
      <c r="E6" s="350"/>
      <c r="F6" s="350"/>
      <c r="G6" s="369"/>
      <c r="H6" s="9"/>
    </row>
    <row r="7" spans="2:8" ht="7.5" customHeight="1" x14ac:dyDescent="0.2">
      <c r="B7" s="351"/>
      <c r="C7" s="352"/>
      <c r="D7" s="352"/>
      <c r="E7" s="352"/>
      <c r="F7" s="352"/>
      <c r="G7" s="370"/>
      <c r="H7" s="9"/>
    </row>
    <row r="8" spans="2:8" s="10" customFormat="1" ht="24.95" customHeight="1" x14ac:dyDescent="0.2">
      <c r="B8" s="74" t="s">
        <v>0</v>
      </c>
      <c r="C8" s="12" t="s">
        <v>1</v>
      </c>
      <c r="D8" s="12" t="s">
        <v>2</v>
      </c>
      <c r="E8" s="176" t="s">
        <v>3</v>
      </c>
      <c r="F8" s="244" t="s">
        <v>4</v>
      </c>
      <c r="G8" s="244" t="s">
        <v>5</v>
      </c>
      <c r="H8" s="13"/>
    </row>
    <row r="9" spans="2:8" x14ac:dyDescent="0.2">
      <c r="B9" s="51"/>
      <c r="C9" s="15"/>
      <c r="D9" s="16"/>
      <c r="E9" s="224"/>
      <c r="F9" s="235"/>
      <c r="G9" s="259" t="str">
        <f t="shared" ref="G9:G26" si="0">IF(D9="","",E9*F9)</f>
        <v/>
      </c>
      <c r="H9" s="19"/>
    </row>
    <row r="10" spans="2:8" x14ac:dyDescent="0.2">
      <c r="B10" s="73" t="s">
        <v>377</v>
      </c>
      <c r="C10" s="21" t="s">
        <v>378</v>
      </c>
      <c r="D10" s="23"/>
      <c r="E10" s="225"/>
      <c r="F10" s="233"/>
      <c r="G10" s="259" t="str">
        <f t="shared" si="0"/>
        <v/>
      </c>
      <c r="H10" s="43"/>
    </row>
    <row r="11" spans="2:8" x14ac:dyDescent="0.2">
      <c r="B11" s="51"/>
      <c r="C11" s="15"/>
      <c r="D11" s="23"/>
      <c r="E11" s="225"/>
      <c r="F11" s="233"/>
      <c r="G11" s="259" t="str">
        <f t="shared" si="0"/>
        <v/>
      </c>
      <c r="H11" s="43"/>
    </row>
    <row r="12" spans="2:8" x14ac:dyDescent="0.2">
      <c r="B12" s="51" t="s">
        <v>379</v>
      </c>
      <c r="C12" s="15" t="s">
        <v>380</v>
      </c>
      <c r="D12" s="148"/>
      <c r="E12" s="251"/>
      <c r="F12" s="231"/>
      <c r="G12" s="259" t="str">
        <f t="shared" si="0"/>
        <v/>
      </c>
      <c r="H12" s="44"/>
    </row>
    <row r="13" spans="2:8" x14ac:dyDescent="0.2">
      <c r="B13" s="51"/>
      <c r="C13" s="15"/>
      <c r="D13" s="148"/>
      <c r="E13" s="251"/>
      <c r="F13" s="233"/>
      <c r="G13" s="259" t="str">
        <f t="shared" si="0"/>
        <v/>
      </c>
      <c r="H13" s="43"/>
    </row>
    <row r="14" spans="2:8" ht="25.5" x14ac:dyDescent="0.2">
      <c r="B14" s="51" t="s">
        <v>381</v>
      </c>
      <c r="C14" s="15" t="s">
        <v>751</v>
      </c>
      <c r="D14" s="23" t="s">
        <v>45</v>
      </c>
      <c r="E14" s="226">
        <v>4530</v>
      </c>
      <c r="F14" s="257"/>
      <c r="G14" s="259">
        <f t="shared" si="0"/>
        <v>0</v>
      </c>
      <c r="H14" s="43"/>
    </row>
    <row r="15" spans="2:8" x14ac:dyDescent="0.2">
      <c r="B15" s="147"/>
      <c r="C15" s="150"/>
      <c r="D15" s="148"/>
      <c r="E15" s="251"/>
      <c r="F15" s="257"/>
      <c r="G15" s="259" t="str">
        <f t="shared" si="0"/>
        <v/>
      </c>
      <c r="H15" s="43"/>
    </row>
    <row r="16" spans="2:8" ht="25.5" x14ac:dyDescent="0.2">
      <c r="B16" s="51" t="s">
        <v>382</v>
      </c>
      <c r="C16" s="15" t="s">
        <v>383</v>
      </c>
      <c r="D16" s="23"/>
      <c r="E16" s="226"/>
      <c r="F16" s="299"/>
      <c r="G16" s="259" t="str">
        <f t="shared" si="0"/>
        <v/>
      </c>
    </row>
    <row r="17" spans="2:8" x14ac:dyDescent="0.2">
      <c r="B17" s="51"/>
      <c r="C17" s="15"/>
      <c r="D17" s="23"/>
      <c r="E17" s="226"/>
      <c r="F17" s="233"/>
      <c r="G17" s="259" t="str">
        <f t="shared" si="0"/>
        <v/>
      </c>
      <c r="H17" s="43"/>
    </row>
    <row r="18" spans="2:8" ht="25.5" x14ac:dyDescent="0.2">
      <c r="B18" s="51" t="s">
        <v>384</v>
      </c>
      <c r="C18" s="15" t="s">
        <v>385</v>
      </c>
      <c r="D18" s="23"/>
      <c r="E18" s="226"/>
      <c r="F18" s="233"/>
      <c r="G18" s="259" t="str">
        <f t="shared" si="0"/>
        <v/>
      </c>
      <c r="H18" s="43"/>
    </row>
    <row r="19" spans="2:8" x14ac:dyDescent="0.2">
      <c r="B19" s="51"/>
      <c r="C19" s="15"/>
      <c r="D19" s="23"/>
      <c r="E19" s="226"/>
      <c r="F19" s="236"/>
      <c r="G19" s="259" t="str">
        <f t="shared" si="0"/>
        <v/>
      </c>
      <c r="H19" s="44"/>
    </row>
    <row r="20" spans="2:8" x14ac:dyDescent="0.2">
      <c r="B20" s="51" t="s">
        <v>77</v>
      </c>
      <c r="C20" s="15" t="s">
        <v>718</v>
      </c>
      <c r="D20" s="23" t="s">
        <v>7</v>
      </c>
      <c r="E20" s="226">
        <v>560</v>
      </c>
      <c r="F20" s="236"/>
      <c r="G20" s="259">
        <f t="shared" si="0"/>
        <v>0</v>
      </c>
      <c r="H20" s="44"/>
    </row>
    <row r="21" spans="2:8" x14ac:dyDescent="0.2">
      <c r="B21" s="51"/>
      <c r="C21" s="15"/>
      <c r="D21" s="23"/>
      <c r="E21" s="226"/>
      <c r="F21" s="236"/>
      <c r="G21" s="259" t="str">
        <f t="shared" si="0"/>
        <v/>
      </c>
      <c r="H21" s="44"/>
    </row>
    <row r="22" spans="2:8" x14ac:dyDescent="0.2">
      <c r="B22" s="51" t="s">
        <v>386</v>
      </c>
      <c r="C22" s="15" t="s">
        <v>387</v>
      </c>
      <c r="D22" s="23" t="s">
        <v>502</v>
      </c>
      <c r="E22" s="225">
        <v>1200</v>
      </c>
      <c r="F22" s="236"/>
      <c r="G22" s="259">
        <f t="shared" si="0"/>
        <v>0</v>
      </c>
      <c r="H22" s="43"/>
    </row>
    <row r="23" spans="2:8" x14ac:dyDescent="0.2">
      <c r="B23" s="51"/>
      <c r="C23" s="29"/>
      <c r="D23" s="23"/>
      <c r="E23" s="225"/>
      <c r="F23" s="236"/>
      <c r="G23" s="259" t="str">
        <f t="shared" si="0"/>
        <v/>
      </c>
      <c r="H23" s="43"/>
    </row>
    <row r="24" spans="2:8" ht="14.25" x14ac:dyDescent="0.2">
      <c r="B24" s="51" t="s">
        <v>388</v>
      </c>
      <c r="C24" s="29" t="s">
        <v>389</v>
      </c>
      <c r="D24" s="23" t="s">
        <v>118</v>
      </c>
      <c r="E24" s="225">
        <v>28600</v>
      </c>
      <c r="F24" s="236"/>
      <c r="G24" s="259">
        <f t="shared" si="0"/>
        <v>0</v>
      </c>
      <c r="H24" s="43"/>
    </row>
    <row r="25" spans="2:8" x14ac:dyDescent="0.2">
      <c r="B25" s="51"/>
      <c r="C25" s="29"/>
      <c r="D25" s="23"/>
      <c r="E25" s="225"/>
      <c r="F25" s="236"/>
      <c r="G25" s="259" t="str">
        <f t="shared" si="0"/>
        <v/>
      </c>
      <c r="H25" s="43"/>
    </row>
    <row r="26" spans="2:8" ht="14.25" x14ac:dyDescent="0.2">
      <c r="B26" s="51" t="s">
        <v>390</v>
      </c>
      <c r="C26" s="15" t="s">
        <v>391</v>
      </c>
      <c r="D26" s="23" t="s">
        <v>45</v>
      </c>
      <c r="E26" s="225">
        <v>300</v>
      </c>
      <c r="F26" s="236"/>
      <c r="G26" s="259">
        <f t="shared" si="0"/>
        <v>0</v>
      </c>
      <c r="H26" s="43"/>
    </row>
    <row r="27" spans="2:8" x14ac:dyDescent="0.2">
      <c r="B27" s="83"/>
      <c r="C27" s="15"/>
      <c r="D27" s="23"/>
      <c r="E27" s="225"/>
      <c r="F27" s="236"/>
      <c r="G27" s="258"/>
      <c r="H27" s="43"/>
    </row>
    <row r="28" spans="2:8" x14ac:dyDescent="0.2">
      <c r="B28" s="51"/>
      <c r="C28" s="15"/>
      <c r="D28" s="23"/>
      <c r="E28" s="225"/>
      <c r="F28" s="234"/>
      <c r="G28" s="258"/>
      <c r="H28" s="43"/>
    </row>
    <row r="29" spans="2:8" x14ac:dyDescent="0.2">
      <c r="B29" s="51"/>
      <c r="C29" s="15"/>
      <c r="D29" s="23"/>
      <c r="E29" s="225"/>
      <c r="F29" s="234"/>
      <c r="G29" s="258"/>
      <c r="H29" s="43"/>
    </row>
    <row r="30" spans="2:8" x14ac:dyDescent="0.2">
      <c r="B30" s="51"/>
      <c r="C30" s="15"/>
      <c r="D30" s="23"/>
      <c r="E30" s="225"/>
      <c r="F30" s="234"/>
      <c r="G30" s="258"/>
      <c r="H30" s="43"/>
    </row>
    <row r="31" spans="2:8" x14ac:dyDescent="0.2">
      <c r="B31" s="51"/>
      <c r="C31" s="15"/>
      <c r="D31" s="23"/>
      <c r="E31" s="225"/>
      <c r="F31" s="234"/>
      <c r="G31" s="258"/>
      <c r="H31" s="43"/>
    </row>
    <row r="32" spans="2:8" x14ac:dyDescent="0.2">
      <c r="B32" s="51"/>
      <c r="C32" s="15"/>
      <c r="D32" s="23"/>
      <c r="E32" s="225"/>
      <c r="F32" s="234"/>
      <c r="G32" s="258"/>
      <c r="H32" s="43"/>
    </row>
    <row r="33" spans="2:8" x14ac:dyDescent="0.2">
      <c r="B33" s="51"/>
      <c r="C33" s="15"/>
      <c r="D33" s="23"/>
      <c r="E33" s="225"/>
      <c r="F33" s="234"/>
      <c r="G33" s="258"/>
      <c r="H33" s="43"/>
    </row>
    <row r="34" spans="2:8" x14ac:dyDescent="0.2">
      <c r="B34" s="51"/>
      <c r="C34" s="15"/>
      <c r="D34" s="23"/>
      <c r="E34" s="225"/>
      <c r="F34" s="234"/>
      <c r="G34" s="258"/>
      <c r="H34" s="43"/>
    </row>
    <row r="35" spans="2:8" x14ac:dyDescent="0.2">
      <c r="B35" s="51"/>
      <c r="C35" s="15"/>
      <c r="D35" s="23"/>
      <c r="E35" s="225"/>
      <c r="F35" s="234"/>
      <c r="G35" s="258"/>
      <c r="H35" s="43"/>
    </row>
    <row r="36" spans="2:8" x14ac:dyDescent="0.2">
      <c r="B36" s="51"/>
      <c r="C36" s="15"/>
      <c r="D36" s="23"/>
      <c r="E36" s="228"/>
      <c r="F36" s="234"/>
      <c r="G36" s="258"/>
    </row>
    <row r="37" spans="2:8" x14ac:dyDescent="0.2">
      <c r="B37" s="51"/>
      <c r="C37" s="15"/>
      <c r="D37" s="23"/>
      <c r="E37" s="228"/>
      <c r="F37" s="234"/>
      <c r="G37" s="258"/>
    </row>
    <row r="38" spans="2:8" x14ac:dyDescent="0.2">
      <c r="B38" s="51"/>
      <c r="C38" s="15"/>
      <c r="D38" s="23"/>
      <c r="E38" s="225"/>
      <c r="F38" s="234"/>
      <c r="G38" s="258"/>
      <c r="H38" s="43"/>
    </row>
    <row r="39" spans="2:8" x14ac:dyDescent="0.2">
      <c r="B39" s="51"/>
      <c r="C39" s="29"/>
      <c r="D39" s="39"/>
      <c r="E39" s="228"/>
      <c r="F39" s="234"/>
      <c r="G39" s="258" t="str">
        <f>IF(D39="","",E39*F39)</f>
        <v/>
      </c>
      <c r="H39" s="50"/>
    </row>
    <row r="40" spans="2:8" s="31" customFormat="1" ht="19.5" customHeight="1" x14ac:dyDescent="0.2">
      <c r="B40" s="132" t="str">
        <f>$B$10</f>
        <v>C5.4</v>
      </c>
      <c r="C40" s="32" t="s">
        <v>652</v>
      </c>
      <c r="D40" s="33"/>
      <c r="E40" s="229"/>
      <c r="F40" s="248"/>
      <c r="G40" s="239">
        <f>SUM(G9:G39)</f>
        <v>0</v>
      </c>
      <c r="H40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6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B1:H67"/>
  <sheetViews>
    <sheetView view="pageBreakPreview" zoomScale="60" zoomScaleNormal="125" zoomScalePageLayoutView="125" workbookViewId="0">
      <selection activeCell="G33" sqref="G33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20.28515625" style="222" customWidth="1"/>
    <col min="6" max="6" width="20.28515625" style="242" customWidth="1"/>
    <col min="7" max="7" width="20.28515625" style="249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223"/>
      <c r="F3" s="243"/>
      <c r="G3" s="250"/>
    </row>
    <row r="4" spans="2:8" x14ac:dyDescent="0.2">
      <c r="B4" s="346" t="s">
        <v>8</v>
      </c>
      <c r="C4" s="347"/>
      <c r="D4" s="347"/>
      <c r="E4" s="347"/>
      <c r="F4" s="347"/>
      <c r="G4" s="368" t="str">
        <f>"CHAPTER "&amp;B10</f>
        <v>CHAPTER C8.1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69"/>
      <c r="H5" s="9"/>
    </row>
    <row r="6" spans="2:8" ht="12.75" customHeight="1" x14ac:dyDescent="0.2">
      <c r="B6" s="349"/>
      <c r="C6" s="350"/>
      <c r="D6" s="350"/>
      <c r="E6" s="350"/>
      <c r="F6" s="350"/>
      <c r="G6" s="369"/>
      <c r="H6" s="9"/>
    </row>
    <row r="7" spans="2:8" ht="7.5" customHeight="1" x14ac:dyDescent="0.2">
      <c r="B7" s="351"/>
      <c r="C7" s="352"/>
      <c r="D7" s="352"/>
      <c r="E7" s="352"/>
      <c r="F7" s="352"/>
      <c r="G7" s="370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76" t="s">
        <v>3</v>
      </c>
      <c r="F8" s="244" t="s">
        <v>4</v>
      </c>
      <c r="G8" s="244" t="s">
        <v>5</v>
      </c>
      <c r="H8" s="13"/>
    </row>
    <row r="9" spans="2:8" x14ac:dyDescent="0.2">
      <c r="B9" s="51"/>
      <c r="C9" s="15"/>
      <c r="D9" s="16"/>
      <c r="E9" s="224"/>
      <c r="F9" s="235"/>
      <c r="G9" s="259" t="str">
        <f t="shared" ref="G9:G40" si="0">IF(D9="","",E9*F9)</f>
        <v/>
      </c>
      <c r="H9" s="19"/>
    </row>
    <row r="10" spans="2:8" x14ac:dyDescent="0.2">
      <c r="B10" s="73" t="s">
        <v>394</v>
      </c>
      <c r="C10" s="21" t="s">
        <v>395</v>
      </c>
      <c r="D10" s="23"/>
      <c r="E10" s="225"/>
      <c r="F10" s="233"/>
      <c r="G10" s="259" t="str">
        <f t="shared" si="0"/>
        <v/>
      </c>
      <c r="H10" s="43"/>
    </row>
    <row r="11" spans="2:8" x14ac:dyDescent="0.2">
      <c r="B11" s="51"/>
      <c r="C11" s="15"/>
      <c r="D11" s="23"/>
      <c r="E11" s="225"/>
      <c r="F11" s="233"/>
      <c r="G11" s="259" t="str">
        <f t="shared" si="0"/>
        <v/>
      </c>
      <c r="H11" s="43"/>
    </row>
    <row r="12" spans="2:8" x14ac:dyDescent="0.2">
      <c r="B12" s="51" t="s">
        <v>396</v>
      </c>
      <c r="C12" s="15" t="s">
        <v>397</v>
      </c>
      <c r="D12" s="23"/>
      <c r="E12" s="225"/>
      <c r="F12" s="233"/>
      <c r="G12" s="259" t="str">
        <f t="shared" si="0"/>
        <v/>
      </c>
      <c r="H12" s="43"/>
    </row>
    <row r="13" spans="2:8" x14ac:dyDescent="0.2">
      <c r="B13" s="51"/>
      <c r="C13" s="15"/>
      <c r="D13" s="23"/>
      <c r="E13" s="225"/>
      <c r="F13" s="233"/>
      <c r="G13" s="259" t="str">
        <f t="shared" si="0"/>
        <v/>
      </c>
      <c r="H13" s="43"/>
    </row>
    <row r="14" spans="2:8" x14ac:dyDescent="0.2">
      <c r="B14" s="51" t="s">
        <v>398</v>
      </c>
      <c r="C14" s="15" t="s">
        <v>399</v>
      </c>
      <c r="D14" s="23" t="s">
        <v>492</v>
      </c>
      <c r="E14" s="226">
        <v>23500</v>
      </c>
      <c r="F14" s="231"/>
      <c r="G14" s="259">
        <f t="shared" si="0"/>
        <v>0</v>
      </c>
      <c r="H14" s="44"/>
    </row>
    <row r="15" spans="2:8" x14ac:dyDescent="0.2">
      <c r="B15" s="51"/>
      <c r="C15" s="15"/>
      <c r="D15" s="23"/>
      <c r="E15" s="226"/>
      <c r="F15" s="231"/>
      <c r="G15" s="259" t="str">
        <f t="shared" si="0"/>
        <v/>
      </c>
      <c r="H15" s="44"/>
    </row>
    <row r="16" spans="2:8" x14ac:dyDescent="0.2">
      <c r="B16" s="51" t="s">
        <v>400</v>
      </c>
      <c r="C16" s="15" t="s">
        <v>401</v>
      </c>
      <c r="D16" s="23"/>
      <c r="E16" s="226"/>
      <c r="F16" s="233"/>
      <c r="G16" s="259" t="str">
        <f t="shared" si="0"/>
        <v/>
      </c>
      <c r="H16" s="46"/>
    </row>
    <row r="17" spans="2:8" x14ac:dyDescent="0.2">
      <c r="B17" s="51"/>
      <c r="C17" s="15"/>
      <c r="D17" s="23"/>
      <c r="E17" s="226"/>
      <c r="F17" s="299"/>
      <c r="G17" s="259" t="str">
        <f t="shared" si="0"/>
        <v/>
      </c>
    </row>
    <row r="18" spans="2:8" ht="14.25" x14ac:dyDescent="0.2">
      <c r="B18" s="51" t="s">
        <v>402</v>
      </c>
      <c r="C18" s="15" t="s">
        <v>403</v>
      </c>
      <c r="D18" s="23" t="s">
        <v>45</v>
      </c>
      <c r="E18" s="226">
        <v>23500</v>
      </c>
      <c r="F18" s="299"/>
      <c r="G18" s="259">
        <f t="shared" si="0"/>
        <v>0</v>
      </c>
    </row>
    <row r="19" spans="2:8" x14ac:dyDescent="0.2">
      <c r="B19" s="51"/>
      <c r="C19" s="15"/>
      <c r="D19" s="23"/>
      <c r="E19" s="226"/>
      <c r="F19" s="299"/>
      <c r="G19" s="259" t="str">
        <f t="shared" si="0"/>
        <v/>
      </c>
    </row>
    <row r="20" spans="2:8" ht="25.5" x14ac:dyDescent="0.2">
      <c r="B20" s="51" t="s">
        <v>404</v>
      </c>
      <c r="C20" s="15" t="s">
        <v>405</v>
      </c>
      <c r="D20" s="23" t="s">
        <v>492</v>
      </c>
      <c r="E20" s="226">
        <v>3500</v>
      </c>
      <c r="F20" s="257"/>
      <c r="G20" s="259">
        <f t="shared" si="0"/>
        <v>0</v>
      </c>
    </row>
    <row r="21" spans="2:8" x14ac:dyDescent="0.2">
      <c r="B21" s="51"/>
      <c r="C21" s="15"/>
      <c r="D21" s="23"/>
      <c r="E21" s="226"/>
      <c r="F21" s="299"/>
      <c r="G21" s="259" t="str">
        <f t="shared" si="0"/>
        <v/>
      </c>
    </row>
    <row r="22" spans="2:8" x14ac:dyDescent="0.2">
      <c r="B22" s="51"/>
      <c r="C22" s="15"/>
      <c r="D22" s="23"/>
      <c r="E22" s="226"/>
      <c r="F22" s="233"/>
      <c r="G22" s="259" t="str">
        <f t="shared" si="0"/>
        <v/>
      </c>
      <c r="H22" s="43"/>
    </row>
    <row r="23" spans="2:8" x14ac:dyDescent="0.2">
      <c r="B23" s="51"/>
      <c r="C23" s="15"/>
      <c r="D23" s="23"/>
      <c r="E23" s="226"/>
      <c r="F23" s="233"/>
      <c r="G23" s="259" t="str">
        <f t="shared" si="0"/>
        <v/>
      </c>
      <c r="H23" s="43"/>
    </row>
    <row r="24" spans="2:8" x14ac:dyDescent="0.2">
      <c r="B24" s="51"/>
      <c r="C24" s="15"/>
      <c r="D24" s="23"/>
      <c r="E24" s="180"/>
      <c r="F24" s="234"/>
      <c r="G24" s="258" t="str">
        <f t="shared" si="0"/>
        <v/>
      </c>
      <c r="H24" s="44"/>
    </row>
    <row r="25" spans="2:8" x14ac:dyDescent="0.2">
      <c r="B25" s="51"/>
      <c r="C25" s="15"/>
      <c r="D25" s="23"/>
      <c r="E25" s="227"/>
      <c r="F25" s="235"/>
      <c r="G25" s="258" t="str">
        <f t="shared" si="0"/>
        <v/>
      </c>
      <c r="H25" s="19"/>
    </row>
    <row r="26" spans="2:8" s="38" customFormat="1" x14ac:dyDescent="0.2">
      <c r="B26" s="14"/>
      <c r="C26" s="15"/>
      <c r="D26" s="16"/>
      <c r="E26" s="227"/>
      <c r="F26" s="235"/>
      <c r="G26" s="258" t="str">
        <f t="shared" si="0"/>
        <v/>
      </c>
      <c r="H26" s="19"/>
    </row>
    <row r="27" spans="2:8" x14ac:dyDescent="0.2">
      <c r="B27" s="14"/>
      <c r="C27" s="15"/>
      <c r="D27" s="23"/>
      <c r="E27" s="180"/>
      <c r="F27" s="234"/>
      <c r="G27" s="258" t="str">
        <f t="shared" si="0"/>
        <v/>
      </c>
      <c r="H27" s="44"/>
    </row>
    <row r="28" spans="2:8" x14ac:dyDescent="0.2">
      <c r="B28" s="14"/>
      <c r="C28" s="15"/>
      <c r="D28" s="23"/>
      <c r="E28" s="180"/>
      <c r="F28" s="234"/>
      <c r="G28" s="258" t="str">
        <f t="shared" si="0"/>
        <v/>
      </c>
      <c r="H28" s="44"/>
    </row>
    <row r="29" spans="2:8" x14ac:dyDescent="0.2">
      <c r="B29" s="14"/>
      <c r="C29" s="15"/>
      <c r="D29" s="23"/>
      <c r="E29" s="180"/>
      <c r="F29" s="233"/>
      <c r="G29" s="258" t="str">
        <f t="shared" si="0"/>
        <v/>
      </c>
      <c r="H29" s="43"/>
    </row>
    <row r="30" spans="2:8" x14ac:dyDescent="0.2">
      <c r="B30" s="14"/>
      <c r="C30" s="15"/>
      <c r="D30" s="23"/>
      <c r="E30" s="180"/>
      <c r="F30" s="233"/>
      <c r="G30" s="258" t="str">
        <f t="shared" si="0"/>
        <v/>
      </c>
      <c r="H30" s="43"/>
    </row>
    <row r="31" spans="2:8" x14ac:dyDescent="0.2">
      <c r="B31" s="14"/>
      <c r="C31" s="15"/>
      <c r="D31" s="23"/>
      <c r="E31" s="180"/>
      <c r="F31" s="232"/>
      <c r="G31" s="258" t="str">
        <f t="shared" si="0"/>
        <v/>
      </c>
      <c r="H31" s="43"/>
    </row>
    <row r="32" spans="2:8" x14ac:dyDescent="0.2">
      <c r="B32" s="14"/>
      <c r="C32" s="15"/>
      <c r="D32" s="23"/>
      <c r="E32" s="180"/>
      <c r="F32" s="232"/>
      <c r="G32" s="258" t="str">
        <f t="shared" si="0"/>
        <v/>
      </c>
      <c r="H32" s="43"/>
    </row>
    <row r="33" spans="2:8" x14ac:dyDescent="0.2">
      <c r="B33" s="14"/>
      <c r="C33" s="15"/>
      <c r="D33" s="23"/>
      <c r="E33" s="225"/>
      <c r="F33" s="233"/>
      <c r="G33" s="258" t="str">
        <f t="shared" si="0"/>
        <v/>
      </c>
      <c r="H33" s="43"/>
    </row>
    <row r="34" spans="2:8" x14ac:dyDescent="0.2">
      <c r="B34" s="14"/>
      <c r="C34" s="15"/>
      <c r="D34" s="23"/>
      <c r="E34" s="225"/>
      <c r="F34" s="233"/>
      <c r="G34" s="258" t="str">
        <f t="shared" si="0"/>
        <v/>
      </c>
      <c r="H34" s="43"/>
    </row>
    <row r="35" spans="2:8" x14ac:dyDescent="0.2">
      <c r="B35" s="14"/>
      <c r="C35" s="15"/>
      <c r="D35" s="23"/>
      <c r="E35" s="225"/>
      <c r="F35" s="234"/>
      <c r="G35" s="258" t="str">
        <f t="shared" si="0"/>
        <v/>
      </c>
      <c r="H35" s="43"/>
    </row>
    <row r="36" spans="2:8" x14ac:dyDescent="0.2">
      <c r="B36" s="14"/>
      <c r="C36" s="15"/>
      <c r="D36" s="23"/>
      <c r="E36" s="225"/>
      <c r="F36" s="234"/>
      <c r="G36" s="258" t="str">
        <f t="shared" si="0"/>
        <v/>
      </c>
      <c r="H36" s="43"/>
    </row>
    <row r="37" spans="2:8" x14ac:dyDescent="0.2">
      <c r="B37" s="14"/>
      <c r="C37" s="15"/>
      <c r="D37" s="23"/>
      <c r="E37" s="225"/>
      <c r="F37" s="234"/>
      <c r="G37" s="258" t="str">
        <f t="shared" si="0"/>
        <v/>
      </c>
      <c r="H37" s="43"/>
    </row>
    <row r="38" spans="2:8" x14ac:dyDescent="0.2">
      <c r="B38" s="14"/>
      <c r="C38" s="15"/>
      <c r="D38" s="23"/>
      <c r="E38" s="225"/>
      <c r="F38" s="234"/>
      <c r="G38" s="258" t="str">
        <f t="shared" si="0"/>
        <v/>
      </c>
      <c r="H38" s="43"/>
    </row>
    <row r="39" spans="2:8" x14ac:dyDescent="0.2">
      <c r="B39" s="14"/>
      <c r="C39" s="15"/>
      <c r="D39" s="23"/>
      <c r="E39" s="225"/>
      <c r="F39" s="234"/>
      <c r="G39" s="258" t="str">
        <f t="shared" si="0"/>
        <v/>
      </c>
      <c r="H39" s="43"/>
    </row>
    <row r="40" spans="2:8" x14ac:dyDescent="0.2">
      <c r="B40" s="14"/>
      <c r="C40" s="15"/>
      <c r="D40" s="23"/>
      <c r="E40" s="225"/>
      <c r="F40" s="234"/>
      <c r="G40" s="258" t="str">
        <f t="shared" si="0"/>
        <v/>
      </c>
      <c r="H40" s="43"/>
    </row>
    <row r="41" spans="2:8" x14ac:dyDescent="0.2">
      <c r="B41" s="14"/>
      <c r="C41" s="15"/>
      <c r="D41" s="23"/>
      <c r="E41" s="225"/>
      <c r="F41" s="234"/>
      <c r="G41" s="258" t="str">
        <f t="shared" ref="G41:G66" si="1">IF(D41="","",E41*F41)</f>
        <v/>
      </c>
      <c r="H41" s="43"/>
    </row>
    <row r="42" spans="2:8" x14ac:dyDescent="0.2">
      <c r="B42" s="14"/>
      <c r="C42" s="15"/>
      <c r="D42" s="23"/>
      <c r="E42" s="225"/>
      <c r="F42" s="234"/>
      <c r="G42" s="258" t="str">
        <f t="shared" si="1"/>
        <v/>
      </c>
      <c r="H42" s="43"/>
    </row>
    <row r="43" spans="2:8" x14ac:dyDescent="0.2">
      <c r="B43" s="14"/>
      <c r="C43" s="15"/>
      <c r="D43" s="23"/>
      <c r="E43" s="225"/>
      <c r="F43" s="236"/>
      <c r="G43" s="258" t="str">
        <f t="shared" si="1"/>
        <v/>
      </c>
      <c r="H43" s="43"/>
    </row>
    <row r="44" spans="2:8" x14ac:dyDescent="0.2">
      <c r="B44" s="15"/>
      <c r="C44" s="15"/>
      <c r="D44" s="23"/>
      <c r="E44" s="225"/>
      <c r="F44" s="236"/>
      <c r="G44" s="258" t="str">
        <f t="shared" si="1"/>
        <v/>
      </c>
      <c r="H44" s="43"/>
    </row>
    <row r="45" spans="2:8" x14ac:dyDescent="0.2">
      <c r="B45" s="22"/>
      <c r="C45" s="15"/>
      <c r="D45" s="23"/>
      <c r="E45" s="225"/>
      <c r="F45" s="234"/>
      <c r="G45" s="258" t="str">
        <f t="shared" si="1"/>
        <v/>
      </c>
      <c r="H45" s="43"/>
    </row>
    <row r="46" spans="2:8" x14ac:dyDescent="0.2">
      <c r="B46" s="22"/>
      <c r="C46" s="15"/>
      <c r="D46" s="23"/>
      <c r="E46" s="225"/>
      <c r="F46" s="234"/>
      <c r="G46" s="258" t="str">
        <f t="shared" si="1"/>
        <v/>
      </c>
      <c r="H46" s="43"/>
    </row>
    <row r="47" spans="2:8" x14ac:dyDescent="0.2">
      <c r="B47" s="14"/>
      <c r="C47" s="15"/>
      <c r="D47" s="23"/>
      <c r="E47" s="225"/>
      <c r="F47" s="234"/>
      <c r="G47" s="258" t="str">
        <f t="shared" si="1"/>
        <v/>
      </c>
      <c r="H47" s="43"/>
    </row>
    <row r="48" spans="2:8" x14ac:dyDescent="0.2">
      <c r="B48" s="14"/>
      <c r="C48" s="15"/>
      <c r="D48" s="23"/>
      <c r="E48" s="225"/>
      <c r="F48" s="234"/>
      <c r="G48" s="258" t="str">
        <f t="shared" si="1"/>
        <v/>
      </c>
      <c r="H48" s="43"/>
    </row>
    <row r="49" spans="2:8" x14ac:dyDescent="0.2">
      <c r="B49" s="14"/>
      <c r="C49" s="15"/>
      <c r="D49" s="23"/>
      <c r="E49" s="225"/>
      <c r="F49" s="234"/>
      <c r="G49" s="258" t="str">
        <f t="shared" si="1"/>
        <v/>
      </c>
      <c r="H49" s="43"/>
    </row>
    <row r="50" spans="2:8" x14ac:dyDescent="0.2">
      <c r="B50" s="14"/>
      <c r="C50" s="15"/>
      <c r="D50" s="23"/>
      <c r="E50" s="225"/>
      <c r="F50" s="234"/>
      <c r="G50" s="258" t="str">
        <f t="shared" si="1"/>
        <v/>
      </c>
      <c r="H50" s="43"/>
    </row>
    <row r="51" spans="2:8" x14ac:dyDescent="0.2">
      <c r="B51" s="14"/>
      <c r="C51" s="15"/>
      <c r="D51" s="39"/>
      <c r="E51" s="228"/>
      <c r="F51" s="234"/>
      <c r="G51" s="258" t="str">
        <f t="shared" si="1"/>
        <v/>
      </c>
    </row>
    <row r="52" spans="2:8" x14ac:dyDescent="0.2">
      <c r="B52" s="14"/>
      <c r="C52" s="15"/>
      <c r="D52" s="23"/>
      <c r="E52" s="225"/>
      <c r="F52" s="234"/>
      <c r="G52" s="258" t="str">
        <f t="shared" si="1"/>
        <v/>
      </c>
      <c r="H52" s="43"/>
    </row>
    <row r="53" spans="2:8" x14ac:dyDescent="0.2">
      <c r="B53" s="14"/>
      <c r="C53" s="29"/>
      <c r="D53" s="39"/>
      <c r="E53" s="228"/>
      <c r="F53" s="234"/>
      <c r="G53" s="258" t="str">
        <f t="shared" si="1"/>
        <v/>
      </c>
      <c r="H53" s="50"/>
    </row>
    <row r="54" spans="2:8" x14ac:dyDescent="0.2">
      <c r="B54" s="14"/>
      <c r="C54" s="29"/>
      <c r="D54" s="39"/>
      <c r="E54" s="228"/>
      <c r="F54" s="234"/>
      <c r="G54" s="258" t="str">
        <f t="shared" si="1"/>
        <v/>
      </c>
    </row>
    <row r="55" spans="2:8" x14ac:dyDescent="0.2">
      <c r="B55" s="14"/>
      <c r="C55" s="29"/>
      <c r="D55" s="23"/>
      <c r="E55" s="225"/>
      <c r="F55" s="234"/>
      <c r="G55" s="258" t="str">
        <f t="shared" si="1"/>
        <v/>
      </c>
      <c r="H55" s="43"/>
    </row>
    <row r="56" spans="2:8" x14ac:dyDescent="0.2">
      <c r="B56" s="14"/>
      <c r="C56" s="15"/>
      <c r="D56" s="23"/>
      <c r="E56" s="225"/>
      <c r="F56" s="234"/>
      <c r="G56" s="258" t="str">
        <f t="shared" si="1"/>
        <v/>
      </c>
      <c r="H56" s="43"/>
    </row>
    <row r="57" spans="2:8" x14ac:dyDescent="0.2">
      <c r="B57" s="14"/>
      <c r="C57" s="15"/>
      <c r="D57" s="23"/>
      <c r="E57" s="225"/>
      <c r="F57" s="234"/>
      <c r="G57" s="258" t="str">
        <f t="shared" si="1"/>
        <v/>
      </c>
      <c r="H57" s="43"/>
    </row>
    <row r="58" spans="2:8" x14ac:dyDescent="0.2">
      <c r="B58" s="14"/>
      <c r="C58" s="15"/>
      <c r="D58" s="23"/>
      <c r="E58" s="225"/>
      <c r="F58" s="234"/>
      <c r="G58" s="258" t="str">
        <f t="shared" si="1"/>
        <v/>
      </c>
      <c r="H58" s="43"/>
    </row>
    <row r="59" spans="2:8" x14ac:dyDescent="0.2">
      <c r="B59" s="14"/>
      <c r="C59" s="15"/>
      <c r="D59" s="23"/>
      <c r="E59" s="225"/>
      <c r="F59" s="234"/>
      <c r="G59" s="258" t="str">
        <f t="shared" si="1"/>
        <v/>
      </c>
      <c r="H59" s="43"/>
    </row>
    <row r="60" spans="2:8" x14ac:dyDescent="0.2">
      <c r="B60" s="14"/>
      <c r="C60" s="15"/>
      <c r="D60" s="23"/>
      <c r="E60" s="225"/>
      <c r="F60" s="234"/>
      <c r="G60" s="258" t="str">
        <f t="shared" si="1"/>
        <v/>
      </c>
      <c r="H60" s="43"/>
    </row>
    <row r="61" spans="2:8" x14ac:dyDescent="0.2">
      <c r="B61" s="14"/>
      <c r="C61" s="28"/>
      <c r="D61" s="23"/>
      <c r="E61" s="225"/>
      <c r="F61" s="234"/>
      <c r="G61" s="258" t="str">
        <f t="shared" si="1"/>
        <v/>
      </c>
      <c r="H61" s="43"/>
    </row>
    <row r="62" spans="2:8" x14ac:dyDescent="0.2">
      <c r="B62" s="14"/>
      <c r="C62" s="28"/>
      <c r="D62" s="23"/>
      <c r="E62" s="225"/>
      <c r="F62" s="234"/>
      <c r="G62" s="258" t="str">
        <f t="shared" si="1"/>
        <v/>
      </c>
      <c r="H62" s="43"/>
    </row>
    <row r="63" spans="2:8" x14ac:dyDescent="0.2">
      <c r="B63" s="14"/>
      <c r="C63" s="28"/>
      <c r="D63" s="23"/>
      <c r="E63" s="225"/>
      <c r="F63" s="234"/>
      <c r="G63" s="258" t="str">
        <f t="shared" si="1"/>
        <v/>
      </c>
      <c r="H63" s="43"/>
    </row>
    <row r="64" spans="2:8" x14ac:dyDescent="0.2">
      <c r="B64" s="14"/>
      <c r="C64" s="15"/>
      <c r="D64" s="23"/>
      <c r="E64" s="225"/>
      <c r="F64" s="234"/>
      <c r="G64" s="258" t="str">
        <f t="shared" si="1"/>
        <v/>
      </c>
      <c r="H64" s="43"/>
    </row>
    <row r="65" spans="2:8" x14ac:dyDescent="0.2">
      <c r="B65" s="14"/>
      <c r="C65" s="15"/>
      <c r="D65" s="23"/>
      <c r="E65" s="225"/>
      <c r="F65" s="234"/>
      <c r="G65" s="258" t="str">
        <f t="shared" si="1"/>
        <v/>
      </c>
      <c r="H65" s="43"/>
    </row>
    <row r="66" spans="2:8" x14ac:dyDescent="0.2">
      <c r="B66" s="14"/>
      <c r="C66" s="15"/>
      <c r="D66" s="23"/>
      <c r="E66" s="225"/>
      <c r="F66" s="234"/>
      <c r="G66" s="258" t="str">
        <f t="shared" si="1"/>
        <v/>
      </c>
      <c r="H66" s="43"/>
    </row>
    <row r="67" spans="2:8" s="31" customFormat="1" ht="24.95" customHeight="1" x14ac:dyDescent="0.2">
      <c r="B67" s="132" t="str">
        <f>$B$10</f>
        <v>C8.1</v>
      </c>
      <c r="C67" s="32" t="s">
        <v>652</v>
      </c>
      <c r="D67" s="33"/>
      <c r="E67" s="229"/>
      <c r="F67" s="248"/>
      <c r="G67" s="239">
        <f>SUM(G9:G66)</f>
        <v>0</v>
      </c>
      <c r="H67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3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5">
    <pageSetUpPr fitToPage="1"/>
  </sheetPr>
  <dimension ref="B1:G43"/>
  <sheetViews>
    <sheetView view="pageBreakPreview" topLeftCell="A4" zoomScale="70" zoomScaleNormal="125" zoomScaleSheetLayoutView="70" zoomScalePageLayoutView="125" workbookViewId="0">
      <selection activeCell="P19" sqref="P19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5.7109375" style="5" customWidth="1"/>
    <col min="8" max="16384" width="8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3"/>
    </row>
    <row r="4" spans="2:7" ht="12.75" customHeight="1" x14ac:dyDescent="0.2">
      <c r="B4" s="346" t="s">
        <v>8</v>
      </c>
      <c r="C4" s="347"/>
      <c r="D4" s="347"/>
      <c r="E4" s="347"/>
      <c r="F4" s="347"/>
      <c r="G4" s="357" t="str">
        <f>"CHAPTER "&amp;B10</f>
        <v>CHAPTER C11.5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8"/>
    </row>
    <row r="6" spans="2:7" ht="12.75" customHeight="1" x14ac:dyDescent="0.2">
      <c r="B6" s="349"/>
      <c r="C6" s="350"/>
      <c r="D6" s="350"/>
      <c r="E6" s="350"/>
      <c r="F6" s="350"/>
      <c r="G6" s="358"/>
    </row>
    <row r="7" spans="2:7" s="10" customFormat="1" ht="7.5" customHeight="1" x14ac:dyDescent="0.2">
      <c r="B7" s="351"/>
      <c r="C7" s="352"/>
      <c r="D7" s="352"/>
      <c r="E7" s="352"/>
      <c r="F7" s="352"/>
      <c r="G7" s="359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</row>
    <row r="9" spans="2:7" x14ac:dyDescent="0.2">
      <c r="B9" s="14"/>
      <c r="C9" s="15"/>
      <c r="D9" s="16"/>
      <c r="E9" s="16"/>
      <c r="F9" s="17"/>
      <c r="G9" s="18" t="str">
        <f>IF(D9="","",E9*F9)</f>
        <v/>
      </c>
    </row>
    <row r="10" spans="2:7" x14ac:dyDescent="0.2">
      <c r="B10" s="73" t="s">
        <v>667</v>
      </c>
      <c r="C10" s="21" t="s">
        <v>668</v>
      </c>
      <c r="D10" s="16"/>
      <c r="E10" s="16"/>
      <c r="F10" s="17"/>
      <c r="G10" s="18"/>
    </row>
    <row r="11" spans="2:7" x14ac:dyDescent="0.2">
      <c r="B11" s="51"/>
      <c r="C11" s="15"/>
      <c r="D11" s="16"/>
      <c r="E11" s="16"/>
      <c r="F11" s="17"/>
      <c r="G11" s="202"/>
    </row>
    <row r="12" spans="2:7" ht="38.25" x14ac:dyDescent="0.2">
      <c r="B12" s="51" t="s">
        <v>592</v>
      </c>
      <c r="C12" s="15" t="s">
        <v>591</v>
      </c>
      <c r="D12" s="16"/>
      <c r="E12" s="16"/>
      <c r="F12" s="17"/>
      <c r="G12" s="202" t="str">
        <f>IF(D12="","",E12*F12)</f>
        <v/>
      </c>
    </row>
    <row r="13" spans="2:7" x14ac:dyDescent="0.2">
      <c r="B13" s="51"/>
      <c r="C13" s="15"/>
      <c r="D13" s="16"/>
      <c r="E13" s="16"/>
      <c r="F13" s="17"/>
      <c r="G13" s="202" t="str">
        <f>IF(D13="","",E13*F13)</f>
        <v/>
      </c>
    </row>
    <row r="14" spans="2:7" ht="38.25" x14ac:dyDescent="0.2">
      <c r="B14" s="51" t="s">
        <v>590</v>
      </c>
      <c r="C14" s="15" t="s">
        <v>752</v>
      </c>
      <c r="D14" s="16" t="s">
        <v>43</v>
      </c>
      <c r="E14" s="16">
        <v>40</v>
      </c>
      <c r="F14" s="17"/>
      <c r="G14" s="202">
        <f>IF(D14="","",E14*F14)</f>
        <v>0</v>
      </c>
    </row>
    <row r="15" spans="2:7" ht="13.9" customHeight="1" x14ac:dyDescent="0.2">
      <c r="B15" s="59"/>
      <c r="C15" s="15"/>
      <c r="D15" s="16"/>
      <c r="E15" s="16"/>
      <c r="F15" s="17"/>
      <c r="G15" s="202" t="str">
        <f>IF(D15="","",E15*F15)</f>
        <v/>
      </c>
    </row>
    <row r="16" spans="2:7" x14ac:dyDescent="0.2">
      <c r="B16" s="51" t="s">
        <v>589</v>
      </c>
      <c r="C16" s="29" t="s">
        <v>725</v>
      </c>
      <c r="D16" s="23" t="s">
        <v>70</v>
      </c>
      <c r="E16" s="264">
        <v>385</v>
      </c>
      <c r="F16" s="17"/>
      <c r="G16" s="204">
        <f>IF(D16="","",E16*F16)</f>
        <v>0</v>
      </c>
    </row>
    <row r="17" spans="2:7" x14ac:dyDescent="0.2">
      <c r="B17" s="51"/>
      <c r="C17" s="29"/>
      <c r="D17" s="23"/>
      <c r="E17" s="264"/>
      <c r="F17" s="17"/>
      <c r="G17" s="204"/>
    </row>
    <row r="18" spans="2:7" x14ac:dyDescent="0.2">
      <c r="B18" s="51" t="s">
        <v>588</v>
      </c>
      <c r="C18" s="29" t="s">
        <v>726</v>
      </c>
      <c r="D18" s="23" t="s">
        <v>70</v>
      </c>
      <c r="E18" s="264">
        <v>1390</v>
      </c>
      <c r="F18" s="17"/>
      <c r="G18" s="204">
        <f t="shared" ref="G18:G26" si="0">IF(D18="","",E18*F18)</f>
        <v>0</v>
      </c>
    </row>
    <row r="19" spans="2:7" x14ac:dyDescent="0.2">
      <c r="B19" s="59"/>
      <c r="C19" s="15"/>
      <c r="D19" s="16"/>
      <c r="E19" s="264"/>
      <c r="F19" s="17"/>
      <c r="G19" s="204" t="str">
        <f t="shared" si="0"/>
        <v/>
      </c>
    </row>
    <row r="20" spans="2:7" x14ac:dyDescent="0.2">
      <c r="B20" s="51" t="s">
        <v>587</v>
      </c>
      <c r="C20" s="15" t="s">
        <v>586</v>
      </c>
      <c r="D20" s="23"/>
      <c r="E20" s="264"/>
      <c r="F20" s="68"/>
      <c r="G20" s="204" t="str">
        <f t="shared" si="0"/>
        <v/>
      </c>
    </row>
    <row r="21" spans="2:7" x14ac:dyDescent="0.2">
      <c r="B21" s="59"/>
      <c r="C21" s="15"/>
      <c r="D21" s="16"/>
      <c r="E21" s="264"/>
      <c r="F21" s="68"/>
      <c r="G21" s="204" t="str">
        <f t="shared" si="0"/>
        <v/>
      </c>
    </row>
    <row r="22" spans="2:7" x14ac:dyDescent="0.2">
      <c r="B22" s="51" t="s">
        <v>75</v>
      </c>
      <c r="C22" s="15" t="s">
        <v>585</v>
      </c>
      <c r="D22" s="23"/>
      <c r="E22" s="264"/>
      <c r="F22" s="265"/>
      <c r="G22" s="204" t="str">
        <f t="shared" si="0"/>
        <v/>
      </c>
    </row>
    <row r="23" spans="2:7" x14ac:dyDescent="0.2">
      <c r="B23" s="59"/>
      <c r="C23" s="15"/>
      <c r="D23" s="16"/>
      <c r="E23" s="264"/>
      <c r="F23" s="30"/>
      <c r="G23" s="204" t="str">
        <f t="shared" si="0"/>
        <v/>
      </c>
    </row>
    <row r="24" spans="2:7" x14ac:dyDescent="0.2">
      <c r="B24" s="51" t="s">
        <v>584</v>
      </c>
      <c r="C24" s="29" t="s">
        <v>727</v>
      </c>
      <c r="D24" s="23" t="s">
        <v>70</v>
      </c>
      <c r="E24" s="264">
        <v>80</v>
      </c>
      <c r="F24" s="68"/>
      <c r="G24" s="204">
        <f t="shared" si="0"/>
        <v>0</v>
      </c>
    </row>
    <row r="25" spans="2:7" x14ac:dyDescent="0.2">
      <c r="B25" s="59"/>
      <c r="C25" s="15"/>
      <c r="D25" s="16"/>
      <c r="E25" s="264"/>
      <c r="F25" s="30"/>
      <c r="G25" s="204" t="str">
        <f t="shared" si="0"/>
        <v/>
      </c>
    </row>
    <row r="26" spans="2:7" x14ac:dyDescent="0.2">
      <c r="B26" s="59"/>
      <c r="C26" s="15"/>
      <c r="D26" s="16"/>
      <c r="E26" s="62"/>
      <c r="F26" s="68"/>
      <c r="G26" s="204" t="str">
        <f t="shared" si="0"/>
        <v/>
      </c>
    </row>
    <row r="27" spans="2:7" ht="38.25" x14ac:dyDescent="0.2">
      <c r="B27" s="51" t="s">
        <v>583</v>
      </c>
      <c r="C27" s="15" t="s">
        <v>728</v>
      </c>
      <c r="D27" s="16" t="s">
        <v>70</v>
      </c>
      <c r="E27" s="16">
        <v>5</v>
      </c>
      <c r="F27" s="17"/>
      <c r="G27" s="202">
        <f>F27*E27</f>
        <v>0</v>
      </c>
    </row>
    <row r="28" spans="2:7" x14ac:dyDescent="0.2">
      <c r="B28" s="59"/>
      <c r="C28" s="15"/>
      <c r="D28" s="16"/>
      <c r="E28" s="16"/>
      <c r="F28" s="17"/>
      <c r="G28" s="202" t="str">
        <f>IF(D28="","",E28*F28)</f>
        <v/>
      </c>
    </row>
    <row r="29" spans="2:7" x14ac:dyDescent="0.2">
      <c r="B29" s="84" t="s">
        <v>582</v>
      </c>
      <c r="C29" s="15" t="s">
        <v>581</v>
      </c>
      <c r="D29" s="23"/>
      <c r="E29" s="199"/>
      <c r="F29" s="203"/>
      <c r="G29" s="204" t="str">
        <f>IF(D29="","",E29*F29)</f>
        <v/>
      </c>
    </row>
    <row r="30" spans="2:7" x14ac:dyDescent="0.2">
      <c r="B30" s="84"/>
      <c r="C30" s="15"/>
      <c r="D30" s="23"/>
      <c r="E30" s="199"/>
      <c r="F30" s="203"/>
      <c r="G30" s="204"/>
    </row>
    <row r="31" spans="2:7" x14ac:dyDescent="0.2">
      <c r="B31" s="59" t="s">
        <v>580</v>
      </c>
      <c r="C31" s="15" t="s">
        <v>576</v>
      </c>
      <c r="D31" s="23"/>
      <c r="E31" s="264"/>
      <c r="F31" s="265"/>
      <c r="G31" s="204"/>
    </row>
    <row r="32" spans="2:7" ht="12" customHeight="1" x14ac:dyDescent="0.2">
      <c r="B32" s="59"/>
      <c r="C32" s="15"/>
      <c r="D32" s="16"/>
      <c r="E32" s="264"/>
      <c r="F32" s="17"/>
      <c r="G32" s="204" t="str">
        <f t="shared" ref="G32:G42" si="1">IF(D32="","",E32*F32)</f>
        <v/>
      </c>
    </row>
    <row r="33" spans="2:7" x14ac:dyDescent="0.2">
      <c r="B33" s="51" t="s">
        <v>75</v>
      </c>
      <c r="C33" s="29" t="s">
        <v>575</v>
      </c>
      <c r="D33" s="23" t="s">
        <v>43</v>
      </c>
      <c r="E33" s="264">
        <v>3</v>
      </c>
      <c r="F33" s="63"/>
      <c r="G33" s="204">
        <f t="shared" si="1"/>
        <v>0</v>
      </c>
    </row>
    <row r="34" spans="2:7" ht="12" customHeight="1" x14ac:dyDescent="0.2">
      <c r="B34" s="51"/>
      <c r="C34" s="15"/>
      <c r="D34" s="16"/>
      <c r="E34" s="264"/>
      <c r="F34" s="63"/>
      <c r="G34" s="204" t="str">
        <f t="shared" si="1"/>
        <v/>
      </c>
    </row>
    <row r="35" spans="2:7" s="5" customFormat="1" ht="12" customHeight="1" x14ac:dyDescent="0.2">
      <c r="B35" s="59"/>
      <c r="C35" s="15"/>
      <c r="D35" s="16"/>
      <c r="E35" s="264"/>
      <c r="F35" s="68"/>
      <c r="G35" s="204" t="str">
        <f t="shared" si="1"/>
        <v/>
      </c>
    </row>
    <row r="36" spans="2:7" s="5" customFormat="1" x14ac:dyDescent="0.2">
      <c r="B36" s="51" t="s">
        <v>579</v>
      </c>
      <c r="C36" s="15" t="s">
        <v>578</v>
      </c>
      <c r="D36" s="23"/>
      <c r="E36" s="264"/>
      <c r="F36" s="265"/>
      <c r="G36" s="204" t="str">
        <f t="shared" si="1"/>
        <v/>
      </c>
    </row>
    <row r="37" spans="2:7" s="5" customFormat="1" ht="12" customHeight="1" x14ac:dyDescent="0.2">
      <c r="B37" s="59"/>
      <c r="C37" s="15"/>
      <c r="D37" s="16"/>
      <c r="E37" s="264"/>
      <c r="F37" s="30"/>
      <c r="G37" s="204" t="str">
        <f t="shared" si="1"/>
        <v/>
      </c>
    </row>
    <row r="38" spans="2:7" s="5" customFormat="1" x14ac:dyDescent="0.2">
      <c r="B38" s="51" t="s">
        <v>577</v>
      </c>
      <c r="C38" s="15" t="s">
        <v>576</v>
      </c>
      <c r="D38" s="23"/>
      <c r="E38" s="264"/>
      <c r="F38" s="30"/>
      <c r="G38" s="204" t="str">
        <f t="shared" si="1"/>
        <v/>
      </c>
    </row>
    <row r="39" spans="2:7" s="5" customFormat="1" ht="12" customHeight="1" x14ac:dyDescent="0.2">
      <c r="B39" s="59"/>
      <c r="C39" s="15"/>
      <c r="D39" s="16"/>
      <c r="E39" s="264"/>
      <c r="F39" s="30"/>
      <c r="G39" s="204" t="str">
        <f t="shared" si="1"/>
        <v/>
      </c>
    </row>
    <row r="40" spans="2:7" s="5" customFormat="1" x14ac:dyDescent="0.2">
      <c r="B40" s="51" t="s">
        <v>75</v>
      </c>
      <c r="C40" s="29" t="s">
        <v>575</v>
      </c>
      <c r="D40" s="23" t="s">
        <v>43</v>
      </c>
      <c r="E40" s="264">
        <v>3</v>
      </c>
      <c r="F40" s="68"/>
      <c r="G40" s="204">
        <f t="shared" si="1"/>
        <v>0</v>
      </c>
    </row>
    <row r="41" spans="2:7" s="5" customFormat="1" ht="12" customHeight="1" x14ac:dyDescent="0.2">
      <c r="B41" s="51"/>
      <c r="C41" s="15"/>
      <c r="D41" s="16"/>
      <c r="E41" s="27"/>
      <c r="F41" s="30"/>
      <c r="G41" s="26" t="str">
        <f t="shared" si="1"/>
        <v/>
      </c>
    </row>
    <row r="42" spans="2:7" s="5" customFormat="1" ht="12" customHeight="1" x14ac:dyDescent="0.2">
      <c r="B42" s="59"/>
      <c r="C42" s="28"/>
      <c r="D42" s="62"/>
      <c r="E42" s="16"/>
      <c r="F42" s="65"/>
      <c r="G42" s="26" t="str">
        <f t="shared" si="1"/>
        <v/>
      </c>
    </row>
    <row r="43" spans="2:7" s="31" customFormat="1" ht="24.75" customHeight="1" x14ac:dyDescent="0.2">
      <c r="B43" s="132" t="str">
        <f>$B$10</f>
        <v>C11.5</v>
      </c>
      <c r="C43" s="32" t="s">
        <v>652</v>
      </c>
      <c r="D43" s="33"/>
      <c r="E43" s="34"/>
      <c r="F43" s="33"/>
      <c r="G43" s="35">
        <f>SUM(G14:G42)</f>
        <v>0</v>
      </c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6">
    <pageSetUpPr fitToPage="1"/>
  </sheetPr>
  <dimension ref="B1:G56"/>
  <sheetViews>
    <sheetView view="pageBreakPreview" zoomScale="70" zoomScaleNormal="125" zoomScaleSheetLayoutView="70" zoomScalePageLayoutView="125" workbookViewId="0">
      <selection activeCell="G26" sqref="G26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5.7109375" style="5" customWidth="1"/>
    <col min="8" max="16384" width="8.85546875" style="1"/>
  </cols>
  <sheetData>
    <row r="1" spans="2:7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7" x14ac:dyDescent="0.2">
      <c r="B2" s="87" t="str">
        <f>Client2</f>
        <v>Department of Transport</v>
      </c>
    </row>
    <row r="3" spans="2:7" x14ac:dyDescent="0.2">
      <c r="B3" s="3"/>
    </row>
    <row r="4" spans="2:7" ht="12.75" customHeight="1" x14ac:dyDescent="0.2">
      <c r="B4" s="346" t="s">
        <v>8</v>
      </c>
      <c r="C4" s="347"/>
      <c r="D4" s="347"/>
      <c r="E4" s="347"/>
      <c r="F4" s="347"/>
      <c r="G4" s="371" t="str">
        <f>"CHAPTER "&amp;B10</f>
        <v>CHAPTER C11.6</v>
      </c>
    </row>
    <row r="5" spans="2:7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72"/>
    </row>
    <row r="6" spans="2:7" ht="12.75" customHeight="1" x14ac:dyDescent="0.2">
      <c r="B6" s="349"/>
      <c r="C6" s="350"/>
      <c r="D6" s="350"/>
      <c r="E6" s="350"/>
      <c r="F6" s="350"/>
      <c r="G6" s="372"/>
    </row>
    <row r="7" spans="2:7" s="10" customFormat="1" ht="7.5" customHeight="1" x14ac:dyDescent="0.2">
      <c r="B7" s="351"/>
      <c r="C7" s="352"/>
      <c r="D7" s="352"/>
      <c r="E7" s="352"/>
      <c r="F7" s="352"/>
      <c r="G7" s="373"/>
    </row>
    <row r="8" spans="2:7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</row>
    <row r="9" spans="2:7" x14ac:dyDescent="0.2">
      <c r="B9" s="51"/>
      <c r="C9" s="15"/>
      <c r="D9" s="16"/>
      <c r="E9" s="16"/>
      <c r="F9" s="17"/>
      <c r="G9" s="18" t="str">
        <f t="shared" ref="G9:G19" si="0">IF(D9="","",E9*F9)</f>
        <v/>
      </c>
    </row>
    <row r="10" spans="2:7" x14ac:dyDescent="0.2">
      <c r="B10" s="73" t="s">
        <v>615</v>
      </c>
      <c r="C10" s="21" t="s">
        <v>614</v>
      </c>
      <c r="D10" s="16"/>
      <c r="E10" s="16"/>
      <c r="F10" s="17"/>
      <c r="G10" s="18" t="str">
        <f t="shared" si="0"/>
        <v/>
      </c>
    </row>
    <row r="11" spans="2:7" x14ac:dyDescent="0.2">
      <c r="B11" s="51"/>
      <c r="C11" s="15"/>
      <c r="D11" s="16"/>
      <c r="E11" s="16"/>
      <c r="F11" s="17"/>
      <c r="G11" s="18" t="str">
        <f t="shared" si="0"/>
        <v/>
      </c>
    </row>
    <row r="12" spans="2:7" ht="51" x14ac:dyDescent="0.2">
      <c r="B12" s="59" t="s">
        <v>613</v>
      </c>
      <c r="C12" s="15" t="s">
        <v>612</v>
      </c>
      <c r="D12" s="16"/>
      <c r="E12" s="16"/>
      <c r="F12" s="17"/>
      <c r="G12" s="18" t="str">
        <f t="shared" si="0"/>
        <v/>
      </c>
    </row>
    <row r="13" spans="2:7" x14ac:dyDescent="0.2">
      <c r="B13" s="59"/>
      <c r="C13" s="15"/>
      <c r="D13" s="16"/>
      <c r="E13" s="16"/>
      <c r="F13" s="17"/>
      <c r="G13" s="18" t="str">
        <f t="shared" si="0"/>
        <v/>
      </c>
    </row>
    <row r="14" spans="2:7" ht="12" customHeight="1" x14ac:dyDescent="0.2">
      <c r="B14" s="51" t="s">
        <v>611</v>
      </c>
      <c r="C14" s="15" t="s">
        <v>610</v>
      </c>
      <c r="D14" s="23"/>
      <c r="E14" s="264"/>
      <c r="F14" s="60"/>
      <c r="G14" s="26" t="str">
        <f t="shared" si="0"/>
        <v/>
      </c>
    </row>
    <row r="15" spans="2:7" x14ac:dyDescent="0.2">
      <c r="B15" s="59"/>
      <c r="C15" s="15"/>
      <c r="D15" s="16"/>
      <c r="E15" s="16"/>
      <c r="F15" s="17"/>
      <c r="G15" s="26" t="str">
        <f t="shared" si="0"/>
        <v/>
      </c>
    </row>
    <row r="16" spans="2:7" x14ac:dyDescent="0.2">
      <c r="B16" s="51" t="s">
        <v>75</v>
      </c>
      <c r="C16" s="15" t="s">
        <v>669</v>
      </c>
      <c r="D16" s="23" t="s">
        <v>500</v>
      </c>
      <c r="E16" s="16">
        <v>20</v>
      </c>
      <c r="F16" s="65"/>
      <c r="G16" s="26">
        <f t="shared" si="0"/>
        <v>0</v>
      </c>
    </row>
    <row r="17" spans="2:7" x14ac:dyDescent="0.2">
      <c r="B17" s="59"/>
      <c r="C17" s="15"/>
      <c r="D17" s="16"/>
      <c r="E17" s="16"/>
      <c r="F17" s="65"/>
      <c r="G17" s="26" t="str">
        <f t="shared" si="0"/>
        <v/>
      </c>
    </row>
    <row r="18" spans="2:7" x14ac:dyDescent="0.2">
      <c r="B18" s="51" t="s">
        <v>77</v>
      </c>
      <c r="C18" s="29" t="s">
        <v>670</v>
      </c>
      <c r="D18" s="23" t="s">
        <v>500</v>
      </c>
      <c r="E18" s="16">
        <v>10</v>
      </c>
      <c r="F18" s="65"/>
      <c r="G18" s="26">
        <f t="shared" si="0"/>
        <v>0</v>
      </c>
    </row>
    <row r="19" spans="2:7" x14ac:dyDescent="0.2">
      <c r="B19" s="59"/>
      <c r="C19" s="15"/>
      <c r="D19" s="62"/>
      <c r="E19" s="16"/>
      <c r="F19" s="65"/>
      <c r="G19" s="26" t="str">
        <f t="shared" si="0"/>
        <v/>
      </c>
    </row>
    <row r="20" spans="2:7" x14ac:dyDescent="0.2">
      <c r="B20" s="51" t="s">
        <v>738</v>
      </c>
      <c r="C20" s="15" t="s">
        <v>739</v>
      </c>
      <c r="D20" s="62"/>
      <c r="E20" s="16"/>
      <c r="F20" s="68"/>
      <c r="G20" s="26"/>
    </row>
    <row r="21" spans="2:7" x14ac:dyDescent="0.2">
      <c r="B21" s="59"/>
      <c r="C21" s="15"/>
      <c r="D21" s="62"/>
      <c r="E21" s="16"/>
      <c r="F21" s="68"/>
      <c r="G21" s="26"/>
    </row>
    <row r="22" spans="2:7" ht="38.25" x14ac:dyDescent="0.2">
      <c r="B22" s="51" t="s">
        <v>749</v>
      </c>
      <c r="C22" s="15" t="s">
        <v>753</v>
      </c>
      <c r="D22" s="62" t="s">
        <v>70</v>
      </c>
      <c r="E22" s="16">
        <v>8</v>
      </c>
      <c r="F22" s="68"/>
      <c r="G22" s="26">
        <f>IF(D22="","",E22*F22)</f>
        <v>0</v>
      </c>
    </row>
    <row r="23" spans="2:7" x14ac:dyDescent="0.2">
      <c r="B23" s="59"/>
      <c r="C23" s="15"/>
      <c r="D23" s="62"/>
      <c r="E23" s="16"/>
      <c r="F23" s="68"/>
      <c r="G23" s="26"/>
    </row>
    <row r="24" spans="2:7" x14ac:dyDescent="0.2">
      <c r="B24" s="51" t="s">
        <v>740</v>
      </c>
      <c r="C24" s="128" t="s">
        <v>741</v>
      </c>
      <c r="D24" s="62"/>
      <c r="E24" s="16"/>
      <c r="F24" s="68"/>
      <c r="G24" s="26"/>
    </row>
    <row r="25" spans="2:7" s="5" customFormat="1" x14ac:dyDescent="0.2">
      <c r="B25" s="51"/>
      <c r="C25" s="15"/>
      <c r="D25" s="23"/>
      <c r="E25" s="264"/>
      <c r="F25" s="17"/>
      <c r="G25" s="26"/>
    </row>
    <row r="26" spans="2:7" s="5" customFormat="1" ht="38.25" x14ac:dyDescent="0.2">
      <c r="B26" s="59" t="s">
        <v>79</v>
      </c>
      <c r="C26" s="15" t="s">
        <v>754</v>
      </c>
      <c r="D26" s="23" t="s">
        <v>70</v>
      </c>
      <c r="E26" s="264">
        <v>16</v>
      </c>
      <c r="F26" s="17"/>
      <c r="G26" s="26">
        <f>IF(D26="","",E26*F26)</f>
        <v>0</v>
      </c>
    </row>
    <row r="27" spans="2:7" s="5" customFormat="1" x14ac:dyDescent="0.2">
      <c r="B27" s="59"/>
      <c r="C27" s="15"/>
      <c r="D27" s="23"/>
      <c r="E27" s="27"/>
      <c r="F27" s="17"/>
      <c r="G27" s="26"/>
    </row>
    <row r="28" spans="2:7" s="5" customFormat="1" ht="25.5" x14ac:dyDescent="0.2">
      <c r="B28" s="51" t="s">
        <v>609</v>
      </c>
      <c r="C28" s="15" t="s">
        <v>608</v>
      </c>
      <c r="D28" s="23"/>
      <c r="E28" s="16"/>
      <c r="F28" s="65"/>
      <c r="G28" s="26" t="str">
        <f t="shared" ref="G28:G47" si="1">IF(D28="","",E28*F28)</f>
        <v/>
      </c>
    </row>
    <row r="29" spans="2:7" s="5" customFormat="1" x14ac:dyDescent="0.2">
      <c r="B29" s="59"/>
      <c r="C29" s="15"/>
      <c r="D29" s="16"/>
      <c r="E29" s="16"/>
      <c r="F29" s="65"/>
      <c r="G29" s="26" t="str">
        <f t="shared" si="1"/>
        <v/>
      </c>
    </row>
    <row r="30" spans="2:7" s="5" customFormat="1" x14ac:dyDescent="0.2">
      <c r="B30" s="51" t="s">
        <v>607</v>
      </c>
      <c r="C30" s="15" t="s">
        <v>606</v>
      </c>
      <c r="D30" s="23" t="s">
        <v>7</v>
      </c>
      <c r="E30" s="16">
        <v>1</v>
      </c>
      <c r="F30" s="65"/>
      <c r="G30" s="26">
        <f t="shared" si="1"/>
        <v>0</v>
      </c>
    </row>
    <row r="31" spans="2:7" s="5" customFormat="1" x14ac:dyDescent="0.2">
      <c r="B31" s="59"/>
      <c r="C31" s="15"/>
      <c r="D31" s="16"/>
      <c r="E31" s="16"/>
      <c r="F31" s="65"/>
      <c r="G31" s="26" t="str">
        <f t="shared" si="1"/>
        <v/>
      </c>
    </row>
    <row r="32" spans="2:7" s="5" customFormat="1" x14ac:dyDescent="0.2">
      <c r="B32" s="51" t="s">
        <v>605</v>
      </c>
      <c r="C32" s="15" t="s">
        <v>729</v>
      </c>
      <c r="D32" s="23" t="s">
        <v>6</v>
      </c>
      <c r="E32" s="16">
        <v>180</v>
      </c>
      <c r="F32" s="68"/>
      <c r="G32" s="26">
        <f t="shared" si="1"/>
        <v>0</v>
      </c>
    </row>
    <row r="33" spans="2:7" s="5" customFormat="1" x14ac:dyDescent="0.2">
      <c r="B33" s="59"/>
      <c r="C33" s="15"/>
      <c r="D33" s="16"/>
      <c r="E33" s="16"/>
      <c r="F33" s="65"/>
      <c r="G33" s="26" t="str">
        <f t="shared" si="1"/>
        <v/>
      </c>
    </row>
    <row r="34" spans="2:7" s="5" customFormat="1" x14ac:dyDescent="0.2">
      <c r="B34" s="59" t="s">
        <v>604</v>
      </c>
      <c r="C34" s="15" t="s">
        <v>603</v>
      </c>
      <c r="D34" s="23" t="s">
        <v>501</v>
      </c>
      <c r="E34" s="16">
        <v>10</v>
      </c>
      <c r="F34" s="65"/>
      <c r="G34" s="26">
        <f t="shared" si="1"/>
        <v>0</v>
      </c>
    </row>
    <row r="35" spans="2:7" s="5" customFormat="1" x14ac:dyDescent="0.2">
      <c r="B35" s="59"/>
      <c r="C35" s="15"/>
      <c r="D35" s="16"/>
      <c r="E35" s="16"/>
      <c r="F35" s="65"/>
      <c r="G35" s="26" t="str">
        <f t="shared" si="1"/>
        <v/>
      </c>
    </row>
    <row r="36" spans="2:7" s="5" customFormat="1" ht="38.25" x14ac:dyDescent="0.2">
      <c r="B36" s="84" t="s">
        <v>602</v>
      </c>
      <c r="C36" s="15" t="s">
        <v>601</v>
      </c>
      <c r="D36" s="23" t="s">
        <v>501</v>
      </c>
      <c r="E36" s="16">
        <v>10</v>
      </c>
      <c r="F36" s="17"/>
      <c r="G36" s="26">
        <f t="shared" si="1"/>
        <v>0</v>
      </c>
    </row>
    <row r="37" spans="2:7" s="5" customFormat="1" x14ac:dyDescent="0.2">
      <c r="B37" s="51"/>
      <c r="C37" s="15"/>
      <c r="D37" s="16"/>
      <c r="E37" s="16"/>
      <c r="F37" s="17"/>
      <c r="G37" s="18" t="str">
        <f t="shared" si="1"/>
        <v/>
      </c>
    </row>
    <row r="38" spans="2:7" s="5" customFormat="1" ht="25.5" x14ac:dyDescent="0.2">
      <c r="B38" s="84" t="s">
        <v>600</v>
      </c>
      <c r="C38" s="15" t="s">
        <v>599</v>
      </c>
      <c r="D38" s="23" t="s">
        <v>501</v>
      </c>
      <c r="E38" s="16">
        <v>10</v>
      </c>
      <c r="F38" s="17"/>
      <c r="G38" s="18">
        <f t="shared" si="1"/>
        <v>0</v>
      </c>
    </row>
    <row r="39" spans="2:7" s="5" customFormat="1" x14ac:dyDescent="0.2">
      <c r="B39" s="51"/>
      <c r="C39" s="15"/>
      <c r="D39" s="16"/>
      <c r="E39" s="16"/>
      <c r="F39" s="17"/>
      <c r="G39" s="18" t="str">
        <f t="shared" si="1"/>
        <v/>
      </c>
    </row>
    <row r="40" spans="2:7" s="5" customFormat="1" ht="25.9" customHeight="1" x14ac:dyDescent="0.2">
      <c r="B40" s="51" t="s">
        <v>598</v>
      </c>
      <c r="C40" s="15" t="s">
        <v>597</v>
      </c>
      <c r="D40" s="23" t="s">
        <v>501</v>
      </c>
      <c r="E40" s="16">
        <v>10</v>
      </c>
      <c r="F40" s="17"/>
      <c r="G40" s="18">
        <f t="shared" si="1"/>
        <v>0</v>
      </c>
    </row>
    <row r="41" spans="2:7" s="5" customFormat="1" x14ac:dyDescent="0.2">
      <c r="B41" s="59"/>
      <c r="C41" s="15"/>
      <c r="D41" s="16"/>
      <c r="E41" s="16"/>
      <c r="F41" s="17"/>
      <c r="G41" s="18" t="str">
        <f t="shared" si="1"/>
        <v/>
      </c>
    </row>
    <row r="42" spans="2:7" s="5" customFormat="1" x14ac:dyDescent="0.2">
      <c r="B42" s="59"/>
      <c r="C42" s="15"/>
      <c r="D42" s="16"/>
      <c r="E42" s="264"/>
      <c r="F42" s="17"/>
      <c r="G42" s="26" t="str">
        <f t="shared" si="1"/>
        <v/>
      </c>
    </row>
    <row r="43" spans="2:7" s="5" customFormat="1" x14ac:dyDescent="0.2">
      <c r="B43" s="51" t="s">
        <v>596</v>
      </c>
      <c r="C43" s="15" t="s">
        <v>595</v>
      </c>
      <c r="D43" s="23"/>
      <c r="E43" s="62"/>
      <c r="F43" s="65"/>
      <c r="G43" s="26" t="str">
        <f t="shared" si="1"/>
        <v/>
      </c>
    </row>
    <row r="44" spans="2:7" s="5" customFormat="1" x14ac:dyDescent="0.2">
      <c r="B44" s="59"/>
      <c r="C44" s="28"/>
      <c r="D44" s="62"/>
      <c r="E44" s="62"/>
      <c r="F44" s="65"/>
      <c r="G44" s="26" t="str">
        <f t="shared" si="1"/>
        <v/>
      </c>
    </row>
    <row r="45" spans="2:7" s="5" customFormat="1" ht="25.5" x14ac:dyDescent="0.2">
      <c r="B45" s="51" t="s">
        <v>594</v>
      </c>
      <c r="C45" s="15" t="s">
        <v>593</v>
      </c>
      <c r="D45" s="23" t="s">
        <v>70</v>
      </c>
      <c r="E45" s="16">
        <v>4</v>
      </c>
      <c r="F45" s="65"/>
      <c r="G45" s="26">
        <f t="shared" si="1"/>
        <v>0</v>
      </c>
    </row>
    <row r="46" spans="2:7" s="5" customFormat="1" x14ac:dyDescent="0.2">
      <c r="B46" s="51"/>
      <c r="C46" s="15"/>
      <c r="D46" s="16"/>
      <c r="E46" s="27"/>
      <c r="F46" s="63"/>
      <c r="G46" s="26" t="str">
        <f t="shared" si="1"/>
        <v/>
      </c>
    </row>
    <row r="47" spans="2:7" s="5" customFormat="1" x14ac:dyDescent="0.2">
      <c r="B47" s="51"/>
      <c r="C47" s="29"/>
      <c r="D47" s="23"/>
      <c r="E47" s="27"/>
      <c r="F47" s="65"/>
      <c r="G47" s="26" t="str">
        <f t="shared" si="1"/>
        <v/>
      </c>
    </row>
    <row r="48" spans="2:7" s="5" customFormat="1" x14ac:dyDescent="0.2">
      <c r="B48" s="59"/>
      <c r="C48" s="15"/>
      <c r="D48" s="16"/>
      <c r="E48" s="27"/>
      <c r="F48" s="63"/>
      <c r="G48" s="26"/>
    </row>
    <row r="49" spans="2:7" s="5" customFormat="1" x14ac:dyDescent="0.2">
      <c r="B49" s="51"/>
      <c r="C49" s="15"/>
      <c r="D49" s="23"/>
      <c r="E49" s="27"/>
      <c r="F49" s="60"/>
      <c r="G49" s="26" t="str">
        <f>IF(D49="","",E49*F49)</f>
        <v/>
      </c>
    </row>
    <row r="50" spans="2:7" s="5" customFormat="1" x14ac:dyDescent="0.2">
      <c r="B50" s="59"/>
      <c r="C50" s="15"/>
      <c r="D50" s="16"/>
      <c r="E50" s="27"/>
      <c r="F50" s="63"/>
      <c r="G50" s="26" t="str">
        <f>IF(D50="","",E50*F50)</f>
        <v/>
      </c>
    </row>
    <row r="51" spans="2:7" s="5" customFormat="1" x14ac:dyDescent="0.2">
      <c r="B51" s="51"/>
      <c r="C51" s="15"/>
      <c r="D51" s="23"/>
      <c r="E51" s="27"/>
      <c r="F51" s="17"/>
      <c r="G51" s="26" t="str">
        <f>IF(D51="","",E51*F51)</f>
        <v/>
      </c>
    </row>
    <row r="52" spans="2:7" s="5" customFormat="1" x14ac:dyDescent="0.2">
      <c r="B52" s="51"/>
      <c r="C52" s="15"/>
      <c r="D52" s="23"/>
      <c r="E52" s="27"/>
      <c r="F52" s="17"/>
      <c r="G52" s="26"/>
    </row>
    <row r="53" spans="2:7" s="5" customFormat="1" x14ac:dyDescent="0.2">
      <c r="B53" s="51"/>
      <c r="C53" s="15"/>
      <c r="D53" s="23"/>
      <c r="E53" s="27"/>
      <c r="F53" s="17"/>
      <c r="G53" s="26"/>
    </row>
    <row r="54" spans="2:7" s="5" customFormat="1" x14ac:dyDescent="0.2">
      <c r="B54" s="51"/>
      <c r="C54" s="15"/>
      <c r="D54" s="23"/>
      <c r="E54" s="27"/>
      <c r="F54" s="17"/>
      <c r="G54" s="26"/>
    </row>
    <row r="55" spans="2:7" s="5" customFormat="1" x14ac:dyDescent="0.2">
      <c r="B55" s="59"/>
      <c r="C55" s="15"/>
      <c r="D55" s="16"/>
      <c r="E55" s="27"/>
      <c r="F55" s="17"/>
      <c r="G55" s="26" t="str">
        <f>IF(D55="","",E55*F55)</f>
        <v/>
      </c>
    </row>
    <row r="56" spans="2:7" s="31" customFormat="1" ht="19.5" customHeight="1" x14ac:dyDescent="0.2">
      <c r="B56" s="132" t="str">
        <f>$B$10</f>
        <v>C11.6</v>
      </c>
      <c r="C56" s="32" t="s">
        <v>652</v>
      </c>
      <c r="D56" s="33"/>
      <c r="E56" s="34"/>
      <c r="F56" s="33"/>
      <c r="G56" s="35">
        <f>SUM(G14:G55)</f>
        <v>0</v>
      </c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7">
    <pageSetUpPr fitToPage="1"/>
  </sheetPr>
  <dimension ref="B1:H59"/>
  <sheetViews>
    <sheetView view="pageBreakPreview" topLeftCell="A22" zoomScale="70" zoomScaleNormal="125" zoomScaleSheetLayoutView="70" zoomScalePageLayoutView="125" workbookViewId="0">
      <selection activeCell="R23" sqref="R23"/>
    </sheetView>
  </sheetViews>
  <sheetFormatPr defaultColWidth="8.85546875" defaultRowHeight="12" x14ac:dyDescent="0.2"/>
  <cols>
    <col min="1" max="1" width="0.85546875" style="94" customWidth="1"/>
    <col min="2" max="2" width="11.7109375" style="98" customWidth="1"/>
    <col min="3" max="3" width="45.7109375" style="97" customWidth="1"/>
    <col min="4" max="4" width="13.7109375" style="96" customWidth="1"/>
    <col min="5" max="5" width="15.7109375" style="96" customWidth="1"/>
    <col min="6" max="6" width="15.7109375" style="94" customWidth="1"/>
    <col min="7" max="7" width="15.7109375" style="95" customWidth="1"/>
    <col min="8" max="8" width="0.85546875" style="95" customWidth="1"/>
    <col min="9" max="16384" width="8.85546875" style="94"/>
  </cols>
  <sheetData>
    <row r="1" spans="2:8" x14ac:dyDescent="0.2">
      <c r="B1" s="123" t="str">
        <f>Client1</f>
        <v>Province of KwaZulu-Natal</v>
      </c>
      <c r="E1" s="374" t="str">
        <f>"Contract No. "&amp;ContractNo</f>
        <v>Contract No. ZNB01686/00000/00/HOD/INF/22/T</v>
      </c>
      <c r="F1" s="374"/>
      <c r="G1" s="374"/>
    </row>
    <row r="2" spans="2:8" x14ac:dyDescent="0.2">
      <c r="B2" s="122" t="str">
        <f>Client2</f>
        <v>Department of Transport</v>
      </c>
    </row>
    <row r="3" spans="2:8" x14ac:dyDescent="0.2">
      <c r="B3" s="97"/>
    </row>
    <row r="4" spans="2:8" ht="12.75" customHeight="1" x14ac:dyDescent="0.2">
      <c r="B4" s="378" t="s">
        <v>8</v>
      </c>
      <c r="C4" s="379"/>
      <c r="D4" s="379"/>
      <c r="E4" s="379"/>
      <c r="F4" s="379"/>
      <c r="G4" s="375" t="str">
        <f>"CHAPTER "&amp;B10</f>
        <v>CHAPTER C11.7</v>
      </c>
      <c r="H4" s="124"/>
    </row>
    <row r="5" spans="2:8" ht="7.5" customHeight="1" x14ac:dyDescent="0.2">
      <c r="B5" s="380" t="str">
        <f>ContractDescription</f>
        <v>THE UPGRADE OF P130 FROM GRAVEL TO BLACKTOP FROM KM 15.00 TO KM 18.00 IN THE UMGUNGUNDLOVU DISTRICT UNDER THE PIETERMARITZBURG REGION</v>
      </c>
      <c r="C5" s="381"/>
      <c r="D5" s="381"/>
      <c r="E5" s="381"/>
      <c r="F5" s="381"/>
      <c r="G5" s="376"/>
      <c r="H5" s="121"/>
    </row>
    <row r="6" spans="2:8" ht="12.75" customHeight="1" x14ac:dyDescent="0.2">
      <c r="B6" s="380"/>
      <c r="C6" s="381"/>
      <c r="D6" s="381"/>
      <c r="E6" s="381"/>
      <c r="F6" s="381"/>
      <c r="G6" s="376"/>
      <c r="H6" s="121"/>
    </row>
    <row r="7" spans="2:8" s="119" customFormat="1" ht="7.5" customHeight="1" x14ac:dyDescent="0.2">
      <c r="B7" s="382"/>
      <c r="C7" s="383"/>
      <c r="D7" s="383"/>
      <c r="E7" s="383"/>
      <c r="F7" s="383"/>
      <c r="G7" s="377"/>
      <c r="H7" s="120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8" x14ac:dyDescent="0.2">
      <c r="B9" s="104"/>
      <c r="C9" s="102"/>
      <c r="D9" s="101"/>
      <c r="E9" s="101"/>
      <c r="F9" s="107"/>
      <c r="G9" s="110" t="str">
        <f t="shared" ref="G9:G14" si="0">IF(D9="","",E9*F9)</f>
        <v/>
      </c>
      <c r="H9" s="115"/>
    </row>
    <row r="10" spans="2:8" x14ac:dyDescent="0.2">
      <c r="B10" s="109" t="s">
        <v>635</v>
      </c>
      <c r="C10" s="108" t="s">
        <v>634</v>
      </c>
      <c r="D10" s="101"/>
      <c r="E10" s="101"/>
      <c r="F10" s="107"/>
      <c r="G10" s="110" t="str">
        <f t="shared" si="0"/>
        <v/>
      </c>
      <c r="H10" s="115"/>
    </row>
    <row r="11" spans="2:8" ht="10.5" customHeight="1" x14ac:dyDescent="0.2">
      <c r="B11" s="104"/>
      <c r="C11" s="102"/>
      <c r="D11" s="101"/>
      <c r="E11" s="101"/>
      <c r="F11" s="107"/>
      <c r="G11" s="110" t="str">
        <f t="shared" si="0"/>
        <v/>
      </c>
      <c r="H11" s="115"/>
    </row>
    <row r="12" spans="2:8" x14ac:dyDescent="0.2">
      <c r="B12" s="114" t="s">
        <v>633</v>
      </c>
      <c r="C12" s="102" t="s">
        <v>632</v>
      </c>
      <c r="D12" s="103"/>
      <c r="E12" s="101"/>
      <c r="F12" s="107"/>
      <c r="G12" s="110" t="str">
        <f t="shared" si="0"/>
        <v/>
      </c>
      <c r="H12" s="115"/>
    </row>
    <row r="13" spans="2:8" x14ac:dyDescent="0.2">
      <c r="B13" s="114"/>
      <c r="C13" s="102"/>
      <c r="D13" s="101"/>
      <c r="E13" s="101"/>
      <c r="F13" s="107"/>
      <c r="G13" s="305" t="str">
        <f t="shared" si="0"/>
        <v/>
      </c>
      <c r="H13" s="115"/>
    </row>
    <row r="14" spans="2:8" s="157" customFormat="1" ht="24" x14ac:dyDescent="0.2">
      <c r="B14" s="104" t="s">
        <v>631</v>
      </c>
      <c r="C14" s="102" t="s">
        <v>630</v>
      </c>
      <c r="D14" s="103"/>
      <c r="E14" s="306"/>
      <c r="F14" s="214"/>
      <c r="G14" s="307" t="str">
        <f t="shared" si="0"/>
        <v/>
      </c>
      <c r="H14" s="156"/>
    </row>
    <row r="15" spans="2:8" s="157" customFormat="1" x14ac:dyDescent="0.2">
      <c r="B15" s="104"/>
      <c r="C15" s="102" t="s">
        <v>719</v>
      </c>
      <c r="D15" s="103" t="s">
        <v>43</v>
      </c>
      <c r="E15" s="306">
        <v>9</v>
      </c>
      <c r="F15" s="214"/>
      <c r="G15" s="308">
        <f>F15*E15</f>
        <v>0</v>
      </c>
      <c r="H15" s="158"/>
    </row>
    <row r="16" spans="2:8" s="157" customFormat="1" x14ac:dyDescent="0.2">
      <c r="B16" s="104"/>
      <c r="C16" s="102" t="s">
        <v>720</v>
      </c>
      <c r="D16" s="103" t="s">
        <v>43</v>
      </c>
      <c r="E16" s="309">
        <v>0.2</v>
      </c>
      <c r="F16" s="214"/>
      <c r="G16" s="308">
        <f t="shared" ref="G16:G19" si="1">F16*E16</f>
        <v>0</v>
      </c>
      <c r="H16" s="158"/>
    </row>
    <row r="17" spans="2:8" s="157" customFormat="1" x14ac:dyDescent="0.2">
      <c r="B17" s="104"/>
      <c r="C17" s="102" t="s">
        <v>721</v>
      </c>
      <c r="D17" s="103" t="s">
        <v>43</v>
      </c>
      <c r="E17" s="309">
        <v>0.2</v>
      </c>
      <c r="F17" s="214"/>
      <c r="G17" s="308">
        <f t="shared" si="1"/>
        <v>0</v>
      </c>
      <c r="H17" s="159"/>
    </row>
    <row r="18" spans="2:8" s="157" customFormat="1" x14ac:dyDescent="0.2">
      <c r="B18" s="114"/>
      <c r="C18" s="102"/>
      <c r="D18" s="101"/>
      <c r="E18" s="209"/>
      <c r="F18" s="107"/>
      <c r="G18" s="308">
        <f t="shared" si="1"/>
        <v>0</v>
      </c>
      <c r="H18" s="160"/>
    </row>
    <row r="19" spans="2:8" s="157" customFormat="1" x14ac:dyDescent="0.2">
      <c r="B19" s="104" t="s">
        <v>629</v>
      </c>
      <c r="C19" s="102" t="s">
        <v>722</v>
      </c>
      <c r="D19" s="103" t="s">
        <v>43</v>
      </c>
      <c r="E19" s="209">
        <v>7</v>
      </c>
      <c r="F19" s="214"/>
      <c r="G19" s="308">
        <f t="shared" si="1"/>
        <v>0</v>
      </c>
      <c r="H19" s="160"/>
    </row>
    <row r="20" spans="2:8" s="157" customFormat="1" x14ac:dyDescent="0.2">
      <c r="B20" s="114"/>
      <c r="C20" s="102"/>
      <c r="D20" s="101"/>
      <c r="E20" s="209"/>
      <c r="F20" s="107"/>
      <c r="G20" s="308" t="str">
        <f>IF(D20="","",E20*F20)</f>
        <v/>
      </c>
      <c r="H20" s="160"/>
    </row>
    <row r="21" spans="2:8" s="157" customFormat="1" x14ac:dyDescent="0.2">
      <c r="B21" s="104" t="s">
        <v>628</v>
      </c>
      <c r="C21" s="310" t="s">
        <v>627</v>
      </c>
      <c r="D21" s="103" t="s">
        <v>558</v>
      </c>
      <c r="E21" s="209">
        <v>10</v>
      </c>
      <c r="F21" s="112"/>
      <c r="G21" s="308">
        <f>IF(D21="","",E21*F21)</f>
        <v>0</v>
      </c>
      <c r="H21" s="160"/>
    </row>
    <row r="22" spans="2:8" s="157" customFormat="1" x14ac:dyDescent="0.2">
      <c r="B22" s="114"/>
      <c r="C22" s="102"/>
      <c r="D22" s="101"/>
      <c r="E22" s="209"/>
      <c r="F22" s="311"/>
      <c r="G22" s="308" t="str">
        <f>IF(D22="","",E22*F22)</f>
        <v/>
      </c>
      <c r="H22" s="160"/>
    </row>
    <row r="23" spans="2:8" s="157" customFormat="1" x14ac:dyDescent="0.2">
      <c r="B23" s="104" t="s">
        <v>626</v>
      </c>
      <c r="C23" s="102" t="s">
        <v>625</v>
      </c>
      <c r="D23" s="103" t="s">
        <v>558</v>
      </c>
      <c r="E23" s="209">
        <v>10</v>
      </c>
      <c r="F23" s="112"/>
      <c r="G23" s="308">
        <f>IF(D23="","",E23*F23)</f>
        <v>0</v>
      </c>
      <c r="H23" s="160"/>
    </row>
    <row r="24" spans="2:8" s="157" customFormat="1" x14ac:dyDescent="0.2">
      <c r="B24" s="104"/>
      <c r="C24" s="102"/>
      <c r="D24" s="103"/>
      <c r="E24" s="209"/>
      <c r="F24" s="312"/>
      <c r="G24" s="308"/>
      <c r="H24" s="158"/>
    </row>
    <row r="25" spans="2:8" s="157" customFormat="1" ht="24" x14ac:dyDescent="0.2">
      <c r="B25" s="104" t="s">
        <v>624</v>
      </c>
      <c r="C25" s="102" t="s">
        <v>623</v>
      </c>
      <c r="D25" s="103" t="s">
        <v>558</v>
      </c>
      <c r="E25" s="209">
        <v>10</v>
      </c>
      <c r="F25" s="112"/>
      <c r="G25" s="308">
        <f>IF(D25="","",E25*F25)</f>
        <v>0</v>
      </c>
      <c r="H25" s="158"/>
    </row>
    <row r="26" spans="2:8" s="157" customFormat="1" x14ac:dyDescent="0.2">
      <c r="B26" s="114"/>
      <c r="C26" s="102"/>
      <c r="D26" s="101"/>
      <c r="E26" s="209"/>
      <c r="F26" s="112"/>
      <c r="G26" s="308" t="str">
        <f>IF(D26="","",E26*F26)</f>
        <v/>
      </c>
      <c r="H26" s="158"/>
    </row>
    <row r="27" spans="2:8" x14ac:dyDescent="0.2">
      <c r="B27" s="104" t="s">
        <v>622</v>
      </c>
      <c r="C27" s="106" t="s">
        <v>621</v>
      </c>
      <c r="D27" s="100"/>
      <c r="E27" s="101"/>
      <c r="F27" s="112"/>
      <c r="G27" s="308" t="str">
        <f>IF(D27="","",E27*F27)</f>
        <v/>
      </c>
      <c r="H27" s="115"/>
    </row>
    <row r="28" spans="2:8" x14ac:dyDescent="0.2">
      <c r="B28" s="114"/>
      <c r="C28" s="111"/>
      <c r="D28" s="100"/>
      <c r="E28" s="101"/>
      <c r="F28" s="112"/>
      <c r="G28" s="308" t="str">
        <f>IF(D28="","",E28*F28)</f>
        <v/>
      </c>
      <c r="H28" s="118"/>
    </row>
    <row r="29" spans="2:8" ht="24" x14ac:dyDescent="0.2">
      <c r="B29" s="113" t="s">
        <v>620</v>
      </c>
      <c r="C29" s="102" t="s">
        <v>735</v>
      </c>
      <c r="D29" s="103"/>
      <c r="E29" s="101"/>
      <c r="F29" s="107"/>
      <c r="G29" s="308" t="str">
        <f>IF(D29="","",E29*F29)</f>
        <v/>
      </c>
      <c r="H29" s="115"/>
    </row>
    <row r="30" spans="2:8" x14ac:dyDescent="0.2">
      <c r="B30" s="113"/>
      <c r="C30" s="102"/>
      <c r="D30" s="103"/>
      <c r="E30" s="101"/>
      <c r="F30" s="107"/>
      <c r="G30" s="308"/>
      <c r="H30" s="115"/>
    </row>
    <row r="31" spans="2:8" ht="12.75" x14ac:dyDescent="0.2">
      <c r="B31" s="113"/>
      <c r="C31" s="313" t="s">
        <v>731</v>
      </c>
      <c r="D31" s="103" t="s">
        <v>70</v>
      </c>
      <c r="E31" s="101">
        <v>80</v>
      </c>
      <c r="F31" s="107"/>
      <c r="G31" s="308">
        <f>F31*E31</f>
        <v>0</v>
      </c>
      <c r="H31" s="115"/>
    </row>
    <row r="32" spans="2:8" ht="12.75" x14ac:dyDescent="0.2">
      <c r="B32" s="113"/>
      <c r="C32" s="313" t="s">
        <v>732</v>
      </c>
      <c r="D32" s="103" t="s">
        <v>70</v>
      </c>
      <c r="E32" s="101">
        <v>500</v>
      </c>
      <c r="F32" s="107"/>
      <c r="G32" s="308">
        <f t="shared" ref="G32:G34" si="2">F32*E32</f>
        <v>0</v>
      </c>
      <c r="H32" s="115"/>
    </row>
    <row r="33" spans="2:8" ht="12.75" x14ac:dyDescent="0.2">
      <c r="B33" s="113"/>
      <c r="C33" s="313" t="s">
        <v>733</v>
      </c>
      <c r="D33" s="103" t="s">
        <v>70</v>
      </c>
      <c r="E33" s="101">
        <v>80</v>
      </c>
      <c r="F33" s="107"/>
      <c r="G33" s="308">
        <f t="shared" si="2"/>
        <v>0</v>
      </c>
      <c r="H33" s="115"/>
    </row>
    <row r="34" spans="2:8" ht="12.75" x14ac:dyDescent="0.2">
      <c r="B34" s="113"/>
      <c r="C34" s="313" t="s">
        <v>734</v>
      </c>
      <c r="D34" s="103" t="s">
        <v>70</v>
      </c>
      <c r="E34" s="101">
        <v>90</v>
      </c>
      <c r="F34" s="107"/>
      <c r="G34" s="308">
        <f t="shared" si="2"/>
        <v>0</v>
      </c>
      <c r="H34" s="118"/>
    </row>
    <row r="35" spans="2:8" x14ac:dyDescent="0.2">
      <c r="B35" s="113"/>
      <c r="C35" s="102"/>
      <c r="D35" s="103"/>
      <c r="E35" s="101"/>
      <c r="F35" s="107"/>
      <c r="G35" s="308"/>
      <c r="H35" s="115"/>
    </row>
    <row r="36" spans="2:8" x14ac:dyDescent="0.2">
      <c r="B36" s="113"/>
      <c r="C36" s="102"/>
      <c r="D36" s="103"/>
      <c r="E36" s="101"/>
      <c r="F36" s="107"/>
      <c r="G36" s="308"/>
      <c r="H36" s="115"/>
    </row>
    <row r="37" spans="2:8" x14ac:dyDescent="0.2">
      <c r="B37" s="104"/>
      <c r="C37" s="102"/>
      <c r="D37" s="101"/>
      <c r="E37" s="101"/>
      <c r="F37" s="107"/>
      <c r="G37" s="305" t="str">
        <f>IF(D37="","",E37*F37)</f>
        <v/>
      </c>
      <c r="H37" s="115"/>
    </row>
    <row r="38" spans="2:8" ht="24" x14ac:dyDescent="0.2">
      <c r="B38" s="104" t="s">
        <v>619</v>
      </c>
      <c r="C38" s="102" t="s">
        <v>618</v>
      </c>
      <c r="D38" s="103" t="s">
        <v>43</v>
      </c>
      <c r="E38" s="209">
        <v>9</v>
      </c>
      <c r="F38" s="112"/>
      <c r="G38" s="308">
        <f>IF(D38="","",E38*F38)</f>
        <v>0</v>
      </c>
      <c r="H38" s="115"/>
    </row>
    <row r="39" spans="2:8" x14ac:dyDescent="0.2">
      <c r="B39" s="114"/>
      <c r="C39" s="102"/>
      <c r="D39" s="101"/>
      <c r="E39" s="209"/>
      <c r="F39" s="314"/>
      <c r="G39" s="308" t="str">
        <f>IF(D39="","",E39*F39)</f>
        <v/>
      </c>
      <c r="H39" s="115"/>
    </row>
    <row r="40" spans="2:8" ht="36" x14ac:dyDescent="0.2">
      <c r="B40" s="104" t="s">
        <v>617</v>
      </c>
      <c r="C40" s="102" t="s">
        <v>616</v>
      </c>
      <c r="D40" s="103" t="s">
        <v>70</v>
      </c>
      <c r="E40" s="209">
        <v>3</v>
      </c>
      <c r="F40" s="112"/>
      <c r="G40" s="308">
        <f>IF(D40="","",E40*F40)</f>
        <v>0</v>
      </c>
      <c r="H40" s="115"/>
    </row>
    <row r="41" spans="2:8" x14ac:dyDescent="0.2">
      <c r="B41" s="114"/>
      <c r="C41" s="102"/>
      <c r="D41" s="101"/>
      <c r="E41" s="101"/>
      <c r="F41" s="105"/>
      <c r="G41" s="99"/>
      <c r="H41" s="115"/>
    </row>
    <row r="42" spans="2:8" x14ac:dyDescent="0.2">
      <c r="B42" s="104"/>
      <c r="C42" s="106"/>
      <c r="D42" s="103"/>
      <c r="E42" s="101"/>
      <c r="F42" s="112"/>
      <c r="G42" s="99"/>
      <c r="H42" s="115"/>
    </row>
    <row r="43" spans="2:8" x14ac:dyDescent="0.2">
      <c r="B43" s="114"/>
      <c r="C43" s="102"/>
      <c r="D43" s="101"/>
      <c r="E43" s="101"/>
      <c r="F43" s="105"/>
      <c r="G43" s="99"/>
      <c r="H43" s="115"/>
    </row>
    <row r="44" spans="2:8" x14ac:dyDescent="0.2">
      <c r="B44" s="104"/>
      <c r="C44" s="102"/>
      <c r="D44" s="103"/>
      <c r="E44" s="101"/>
      <c r="F44" s="105"/>
      <c r="G44" s="99"/>
      <c r="H44" s="115"/>
    </row>
    <row r="45" spans="2:8" x14ac:dyDescent="0.2">
      <c r="B45" s="114"/>
      <c r="C45" s="102"/>
      <c r="D45" s="101"/>
      <c r="E45" s="101"/>
      <c r="F45" s="105"/>
      <c r="G45" s="99"/>
      <c r="H45" s="115"/>
    </row>
    <row r="46" spans="2:8" x14ac:dyDescent="0.2">
      <c r="B46" s="104"/>
      <c r="C46" s="102"/>
      <c r="D46" s="100"/>
      <c r="E46" s="100"/>
      <c r="F46" s="105"/>
      <c r="G46" s="99"/>
      <c r="H46" s="116"/>
    </row>
    <row r="47" spans="2:8" x14ac:dyDescent="0.2">
      <c r="B47" s="114"/>
      <c r="C47" s="102"/>
      <c r="D47" s="101"/>
      <c r="E47" s="101"/>
      <c r="F47" s="105"/>
      <c r="G47" s="99"/>
      <c r="H47" s="115"/>
    </row>
    <row r="48" spans="2:8" x14ac:dyDescent="0.2">
      <c r="B48" s="104"/>
      <c r="C48" s="106"/>
      <c r="D48" s="103"/>
      <c r="E48" s="100"/>
      <c r="F48" s="105"/>
      <c r="G48" s="99"/>
      <c r="H48" s="117"/>
    </row>
    <row r="49" spans="2:8" x14ac:dyDescent="0.2">
      <c r="B49" s="114"/>
      <c r="C49" s="111"/>
      <c r="D49" s="100"/>
      <c r="E49" s="100"/>
      <c r="F49" s="105"/>
      <c r="G49" s="99"/>
      <c r="H49" s="116"/>
    </row>
    <row r="50" spans="2:8" x14ac:dyDescent="0.2">
      <c r="B50" s="114"/>
      <c r="C50" s="102"/>
      <c r="D50" s="103"/>
      <c r="E50" s="101"/>
      <c r="F50" s="105"/>
      <c r="G50" s="99"/>
      <c r="H50" s="115"/>
    </row>
    <row r="51" spans="2:8" x14ac:dyDescent="0.2">
      <c r="B51" s="114"/>
      <c r="C51" s="102"/>
      <c r="D51" s="101"/>
      <c r="E51" s="101"/>
      <c r="F51" s="105"/>
      <c r="G51" s="99"/>
      <c r="H51" s="115"/>
    </row>
    <row r="52" spans="2:8" x14ac:dyDescent="0.2">
      <c r="B52" s="113"/>
      <c r="C52" s="102"/>
      <c r="D52" s="103"/>
      <c r="E52" s="101"/>
      <c r="F52" s="105"/>
      <c r="G52" s="99"/>
      <c r="H52" s="115"/>
    </row>
    <row r="53" spans="2:8" x14ac:dyDescent="0.2">
      <c r="B53" s="113"/>
      <c r="C53" s="102"/>
      <c r="D53" s="103"/>
      <c r="E53" s="101"/>
      <c r="F53" s="105"/>
      <c r="G53" s="99"/>
      <c r="H53" s="115"/>
    </row>
    <row r="54" spans="2:8" x14ac:dyDescent="0.2">
      <c r="B54" s="113"/>
      <c r="C54" s="102"/>
      <c r="D54" s="103"/>
      <c r="E54" s="101"/>
      <c r="F54" s="105"/>
      <c r="G54" s="99"/>
      <c r="H54" s="115"/>
    </row>
    <row r="55" spans="2:8" x14ac:dyDescent="0.2">
      <c r="B55" s="113"/>
      <c r="C55" s="102"/>
      <c r="D55" s="103"/>
      <c r="E55" s="101"/>
      <c r="F55" s="105"/>
      <c r="G55" s="99"/>
      <c r="H55" s="115"/>
    </row>
    <row r="56" spans="2:8" x14ac:dyDescent="0.2">
      <c r="B56" s="113"/>
      <c r="C56" s="102"/>
      <c r="D56" s="103"/>
      <c r="E56" s="101"/>
      <c r="F56" s="105"/>
      <c r="G56" s="99"/>
      <c r="H56" s="115"/>
    </row>
    <row r="57" spans="2:8" x14ac:dyDescent="0.2">
      <c r="B57" s="113"/>
      <c r="C57" s="102"/>
      <c r="D57" s="103"/>
      <c r="E57" s="101"/>
      <c r="F57" s="105"/>
      <c r="G57" s="99"/>
      <c r="H57" s="115"/>
    </row>
    <row r="58" spans="2:8" x14ac:dyDescent="0.2">
      <c r="B58" s="114"/>
      <c r="C58" s="102"/>
      <c r="D58" s="101"/>
      <c r="E58" s="101"/>
      <c r="F58" s="105"/>
      <c r="G58" s="99" t="str">
        <f>IF(D58="","",E58*F58)</f>
        <v/>
      </c>
      <c r="H58" s="115"/>
    </row>
    <row r="59" spans="2:8" s="31" customFormat="1" ht="19.5" customHeight="1" x14ac:dyDescent="0.2">
      <c r="B59" s="132" t="str">
        <f>$B$10</f>
        <v>C11.7</v>
      </c>
      <c r="C59" s="32" t="s">
        <v>652</v>
      </c>
      <c r="D59" s="33"/>
      <c r="E59" s="34"/>
      <c r="F59" s="33"/>
      <c r="G59" s="35">
        <f>SUM(G9:G58)</f>
        <v>0</v>
      </c>
      <c r="H59" s="36"/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9">
    <pageSetUpPr fitToPage="1"/>
  </sheetPr>
  <dimension ref="B1:H73"/>
  <sheetViews>
    <sheetView view="pageBreakPreview" zoomScale="70" zoomScaleNormal="125" zoomScaleSheetLayoutView="70" zoomScalePageLayoutView="125" workbookViewId="0">
      <selection activeCell="L36" sqref="L36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242" customWidth="1"/>
    <col min="7" max="7" width="15.7109375" style="249" customWidth="1"/>
    <col min="8" max="8" width="0.85546875" style="5" customWidth="1"/>
    <col min="9" max="16384" width="8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3"/>
    </row>
    <row r="4" spans="2:8" ht="12.75" customHeight="1" x14ac:dyDescent="0.2">
      <c r="B4" s="346" t="s">
        <v>636</v>
      </c>
      <c r="C4" s="347"/>
      <c r="D4" s="347"/>
      <c r="E4" s="347"/>
      <c r="F4" s="347"/>
      <c r="G4" s="384" t="str">
        <f>"CHAPTER "&amp;B10</f>
        <v>CHAPTER C11.9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85"/>
      <c r="H5" s="9"/>
    </row>
    <row r="6" spans="2:8" ht="12.75" customHeight="1" x14ac:dyDescent="0.2">
      <c r="B6" s="349"/>
      <c r="C6" s="350"/>
      <c r="D6" s="350"/>
      <c r="E6" s="350"/>
      <c r="F6" s="350"/>
      <c r="G6" s="385"/>
      <c r="H6" s="9"/>
    </row>
    <row r="7" spans="2:8" s="10" customFormat="1" ht="7.5" customHeight="1" x14ac:dyDescent="0.2">
      <c r="B7" s="351"/>
      <c r="C7" s="352"/>
      <c r="D7" s="352"/>
      <c r="E7" s="352"/>
      <c r="F7" s="352"/>
      <c r="G7" s="386"/>
      <c r="H7" s="13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244" t="s">
        <v>4</v>
      </c>
      <c r="G8" s="244" t="s">
        <v>5</v>
      </c>
      <c r="H8" s="13"/>
    </row>
    <row r="9" spans="2:8" x14ac:dyDescent="0.2">
      <c r="B9" s="14"/>
      <c r="C9" s="15"/>
      <c r="D9" s="16"/>
      <c r="E9" s="16"/>
      <c r="F9" s="235"/>
      <c r="G9" s="237" t="str">
        <f t="shared" ref="G9:G19" si="0">IF(D9="","",E9*F9)</f>
        <v/>
      </c>
      <c r="H9" s="19"/>
    </row>
    <row r="10" spans="2:8" ht="25.5" x14ac:dyDescent="0.2">
      <c r="B10" s="73" t="s">
        <v>813</v>
      </c>
      <c r="C10" s="21" t="s">
        <v>644</v>
      </c>
      <c r="D10" s="16"/>
      <c r="E10" s="16"/>
      <c r="F10" s="235"/>
      <c r="G10" s="237" t="str">
        <f t="shared" si="0"/>
        <v/>
      </c>
      <c r="H10" s="19"/>
    </row>
    <row r="11" spans="2:8" x14ac:dyDescent="0.2">
      <c r="B11" s="51"/>
      <c r="C11" s="15"/>
      <c r="D11" s="16"/>
      <c r="E11" s="16"/>
      <c r="F11" s="235"/>
      <c r="G11" s="237" t="str">
        <f t="shared" si="0"/>
        <v/>
      </c>
      <c r="H11" s="19"/>
    </row>
    <row r="12" spans="2:8" x14ac:dyDescent="0.2">
      <c r="B12" s="59" t="s">
        <v>643</v>
      </c>
      <c r="C12" s="15" t="s">
        <v>642</v>
      </c>
      <c r="D12" s="16"/>
      <c r="E12" s="16"/>
      <c r="F12" s="235"/>
      <c r="G12" s="237" t="str">
        <f t="shared" si="0"/>
        <v/>
      </c>
      <c r="H12" s="19"/>
    </row>
    <row r="13" spans="2:8" x14ac:dyDescent="0.2">
      <c r="B13" s="59"/>
      <c r="C13" s="15"/>
      <c r="D13" s="16"/>
      <c r="E13" s="16"/>
      <c r="F13" s="235"/>
      <c r="G13" s="237" t="str">
        <f t="shared" si="0"/>
        <v/>
      </c>
      <c r="H13" s="19"/>
    </row>
    <row r="14" spans="2:8" x14ac:dyDescent="0.2">
      <c r="B14" s="51" t="s">
        <v>641</v>
      </c>
      <c r="C14" s="15" t="s">
        <v>640</v>
      </c>
      <c r="D14" s="23" t="s">
        <v>43</v>
      </c>
      <c r="E14" s="284">
        <v>3</v>
      </c>
      <c r="F14" s="302"/>
      <c r="G14" s="237">
        <f t="shared" si="0"/>
        <v>0</v>
      </c>
      <c r="H14" s="19"/>
    </row>
    <row r="15" spans="2:8" x14ac:dyDescent="0.2">
      <c r="B15" s="59"/>
      <c r="C15" s="15"/>
      <c r="D15" s="16"/>
      <c r="E15" s="284"/>
      <c r="F15" s="235"/>
      <c r="G15" s="237" t="str">
        <f t="shared" si="0"/>
        <v/>
      </c>
      <c r="H15" s="61"/>
    </row>
    <row r="16" spans="2:8" x14ac:dyDescent="0.2">
      <c r="B16" s="51" t="s">
        <v>639</v>
      </c>
      <c r="C16" s="29" t="s">
        <v>666</v>
      </c>
      <c r="D16" s="23"/>
      <c r="E16" s="284"/>
      <c r="F16" s="246"/>
      <c r="G16" s="237" t="str">
        <f t="shared" si="0"/>
        <v/>
      </c>
      <c r="H16" s="64"/>
    </row>
    <row r="17" spans="2:8" x14ac:dyDescent="0.2">
      <c r="B17" s="59"/>
      <c r="C17" s="28"/>
      <c r="D17" s="62"/>
      <c r="E17" s="284"/>
      <c r="F17" s="246"/>
      <c r="G17" s="237" t="str">
        <f t="shared" si="0"/>
        <v/>
      </c>
      <c r="H17" s="64"/>
    </row>
    <row r="18" spans="2:8" x14ac:dyDescent="0.2">
      <c r="B18" s="51" t="s">
        <v>638</v>
      </c>
      <c r="C18" s="15" t="s">
        <v>637</v>
      </c>
      <c r="D18" s="23" t="s">
        <v>43</v>
      </c>
      <c r="E18" s="284">
        <v>2</v>
      </c>
      <c r="F18" s="274"/>
      <c r="G18" s="237">
        <f t="shared" si="0"/>
        <v>0</v>
      </c>
      <c r="H18" s="64"/>
    </row>
    <row r="19" spans="2:8" x14ac:dyDescent="0.2">
      <c r="B19" s="59"/>
      <c r="C19" s="28"/>
      <c r="D19" s="62"/>
      <c r="E19" s="284"/>
      <c r="F19" s="246"/>
      <c r="G19" s="237" t="str">
        <f t="shared" si="0"/>
        <v/>
      </c>
      <c r="H19" s="64"/>
    </row>
    <row r="20" spans="2:8" x14ac:dyDescent="0.2">
      <c r="B20" s="51"/>
      <c r="C20" s="15"/>
      <c r="D20" s="23"/>
      <c r="E20" s="179"/>
      <c r="F20" s="245"/>
      <c r="G20" s="237"/>
      <c r="H20" s="64"/>
    </row>
    <row r="21" spans="2:8" x14ac:dyDescent="0.2">
      <c r="B21" s="51"/>
      <c r="C21" s="15"/>
      <c r="D21" s="23"/>
      <c r="E21" s="179"/>
      <c r="F21" s="245"/>
      <c r="G21" s="237"/>
      <c r="H21" s="64"/>
    </row>
    <row r="22" spans="2:8" x14ac:dyDescent="0.2">
      <c r="B22" s="51"/>
      <c r="C22" s="15"/>
      <c r="D22" s="23"/>
      <c r="E22" s="27"/>
      <c r="F22" s="245"/>
      <c r="G22" s="237" t="str">
        <f t="shared" ref="G22:G55" si="1">IF(D22="","",E22*F22)</f>
        <v/>
      </c>
      <c r="H22" s="64"/>
    </row>
    <row r="23" spans="2:8" x14ac:dyDescent="0.2">
      <c r="B23" s="51"/>
      <c r="C23" s="15"/>
      <c r="D23" s="23"/>
      <c r="E23" s="27"/>
      <c r="F23" s="245"/>
      <c r="G23" s="237" t="str">
        <f t="shared" si="1"/>
        <v/>
      </c>
      <c r="H23" s="64"/>
    </row>
    <row r="24" spans="2:8" x14ac:dyDescent="0.2">
      <c r="B24" s="51"/>
      <c r="C24" s="15"/>
      <c r="D24" s="23"/>
      <c r="E24" s="27"/>
      <c r="F24" s="245"/>
      <c r="G24" s="237" t="str">
        <f t="shared" si="1"/>
        <v/>
      </c>
      <c r="H24" s="64"/>
    </row>
    <row r="25" spans="2:8" x14ac:dyDescent="0.2">
      <c r="B25" s="51"/>
      <c r="C25" s="15"/>
      <c r="D25" s="23"/>
      <c r="E25" s="27"/>
      <c r="F25" s="245"/>
      <c r="G25" s="237" t="str">
        <f t="shared" si="1"/>
        <v/>
      </c>
      <c r="H25" s="64"/>
    </row>
    <row r="26" spans="2:8" x14ac:dyDescent="0.2">
      <c r="B26" s="51"/>
      <c r="C26" s="15"/>
      <c r="D26" s="23"/>
      <c r="E26" s="27"/>
      <c r="F26" s="245"/>
      <c r="G26" s="237" t="str">
        <f t="shared" si="1"/>
        <v/>
      </c>
      <c r="H26" s="64"/>
    </row>
    <row r="27" spans="2:8" x14ac:dyDescent="0.2">
      <c r="B27" s="51"/>
      <c r="C27" s="15"/>
      <c r="D27" s="23"/>
      <c r="E27" s="27"/>
      <c r="F27" s="245"/>
      <c r="G27" s="237" t="str">
        <f t="shared" si="1"/>
        <v/>
      </c>
      <c r="H27" s="64"/>
    </row>
    <row r="28" spans="2:8" x14ac:dyDescent="0.2">
      <c r="B28" s="51"/>
      <c r="C28" s="15"/>
      <c r="D28" s="23"/>
      <c r="E28" s="27"/>
      <c r="F28" s="245"/>
      <c r="G28" s="237" t="str">
        <f t="shared" si="1"/>
        <v/>
      </c>
      <c r="H28" s="64"/>
    </row>
    <row r="29" spans="2:8" x14ac:dyDescent="0.2">
      <c r="B29" s="51"/>
      <c r="C29" s="15"/>
      <c r="D29" s="23"/>
      <c r="E29" s="27"/>
      <c r="F29" s="245"/>
      <c r="G29" s="237" t="str">
        <f t="shared" si="1"/>
        <v/>
      </c>
      <c r="H29" s="64"/>
    </row>
    <row r="30" spans="2:8" x14ac:dyDescent="0.2">
      <c r="B30" s="51"/>
      <c r="C30" s="15"/>
      <c r="D30" s="23"/>
      <c r="E30" s="27"/>
      <c r="F30" s="245"/>
      <c r="G30" s="237" t="str">
        <f t="shared" si="1"/>
        <v/>
      </c>
      <c r="H30" s="64"/>
    </row>
    <row r="31" spans="2:8" x14ac:dyDescent="0.2">
      <c r="B31" s="51"/>
      <c r="C31" s="15"/>
      <c r="D31" s="23"/>
      <c r="E31" s="27"/>
      <c r="F31" s="245"/>
      <c r="G31" s="237" t="str">
        <f t="shared" si="1"/>
        <v/>
      </c>
      <c r="H31" s="64"/>
    </row>
    <row r="32" spans="2:8" x14ac:dyDescent="0.2">
      <c r="B32" s="51"/>
      <c r="C32" s="15"/>
      <c r="D32" s="23"/>
      <c r="E32" s="27"/>
      <c r="F32" s="245"/>
      <c r="G32" s="237" t="str">
        <f t="shared" si="1"/>
        <v/>
      </c>
      <c r="H32" s="64"/>
    </row>
    <row r="33" spans="2:8" x14ac:dyDescent="0.2">
      <c r="B33" s="51"/>
      <c r="C33" s="15"/>
      <c r="D33" s="23"/>
      <c r="E33" s="27"/>
      <c r="F33" s="245"/>
      <c r="G33" s="237" t="str">
        <f t="shared" si="1"/>
        <v/>
      </c>
      <c r="H33" s="64"/>
    </row>
    <row r="34" spans="2:8" x14ac:dyDescent="0.2">
      <c r="B34" s="51"/>
      <c r="C34" s="15"/>
      <c r="D34" s="23"/>
      <c r="E34" s="27"/>
      <c r="F34" s="245"/>
      <c r="G34" s="237" t="str">
        <f t="shared" si="1"/>
        <v/>
      </c>
      <c r="H34" s="64"/>
    </row>
    <row r="35" spans="2:8" x14ac:dyDescent="0.2">
      <c r="B35" s="51"/>
      <c r="C35" s="15"/>
      <c r="D35" s="23"/>
      <c r="E35" s="27"/>
      <c r="F35" s="245"/>
      <c r="G35" s="237" t="str">
        <f t="shared" si="1"/>
        <v/>
      </c>
      <c r="H35" s="64"/>
    </row>
    <row r="36" spans="2:8" x14ac:dyDescent="0.2">
      <c r="B36" s="51"/>
      <c r="C36" s="15"/>
      <c r="D36" s="23"/>
      <c r="E36" s="27"/>
      <c r="F36" s="245"/>
      <c r="G36" s="237" t="str">
        <f t="shared" si="1"/>
        <v/>
      </c>
      <c r="H36" s="64"/>
    </row>
    <row r="37" spans="2:8" x14ac:dyDescent="0.2">
      <c r="B37" s="51"/>
      <c r="C37" s="15"/>
      <c r="D37" s="23"/>
      <c r="E37" s="27"/>
      <c r="F37" s="245"/>
      <c r="G37" s="237" t="str">
        <f t="shared" si="1"/>
        <v/>
      </c>
      <c r="H37" s="64"/>
    </row>
    <row r="38" spans="2:8" x14ac:dyDescent="0.2">
      <c r="B38" s="51"/>
      <c r="C38" s="15"/>
      <c r="D38" s="23"/>
      <c r="E38" s="27"/>
      <c r="F38" s="245"/>
      <c r="G38" s="237" t="str">
        <f t="shared" si="1"/>
        <v/>
      </c>
      <c r="H38" s="64"/>
    </row>
    <row r="39" spans="2:8" x14ac:dyDescent="0.2">
      <c r="B39" s="51"/>
      <c r="C39" s="15"/>
      <c r="D39" s="23"/>
      <c r="E39" s="27"/>
      <c r="F39" s="245"/>
      <c r="G39" s="237" t="str">
        <f t="shared" si="1"/>
        <v/>
      </c>
      <c r="H39" s="64"/>
    </row>
    <row r="40" spans="2:8" x14ac:dyDescent="0.2">
      <c r="B40" s="51"/>
      <c r="C40" s="15"/>
      <c r="D40" s="23"/>
      <c r="E40" s="27"/>
      <c r="F40" s="245"/>
      <c r="G40" s="237" t="str">
        <f t="shared" si="1"/>
        <v/>
      </c>
      <c r="H40" s="64"/>
    </row>
    <row r="41" spans="2:8" x14ac:dyDescent="0.2">
      <c r="B41" s="51"/>
      <c r="C41" s="15"/>
      <c r="D41" s="23"/>
      <c r="E41" s="27"/>
      <c r="F41" s="245"/>
      <c r="G41" s="237" t="str">
        <f t="shared" si="1"/>
        <v/>
      </c>
      <c r="H41" s="64"/>
    </row>
    <row r="42" spans="2:8" x14ac:dyDescent="0.2">
      <c r="B42" s="51"/>
      <c r="C42" s="15"/>
      <c r="D42" s="23"/>
      <c r="E42" s="27"/>
      <c r="F42" s="245"/>
      <c r="G42" s="237" t="str">
        <f t="shared" si="1"/>
        <v/>
      </c>
      <c r="H42" s="64"/>
    </row>
    <row r="43" spans="2:8" x14ac:dyDescent="0.2">
      <c r="B43" s="51"/>
      <c r="C43" s="15"/>
      <c r="D43" s="23"/>
      <c r="E43" s="27"/>
      <c r="F43" s="245"/>
      <c r="G43" s="237" t="str">
        <f t="shared" si="1"/>
        <v/>
      </c>
      <c r="H43" s="64"/>
    </row>
    <row r="44" spans="2:8" x14ac:dyDescent="0.2">
      <c r="B44" s="51"/>
      <c r="C44" s="15"/>
      <c r="D44" s="23"/>
      <c r="E44" s="27"/>
      <c r="F44" s="245"/>
      <c r="G44" s="237" t="str">
        <f t="shared" si="1"/>
        <v/>
      </c>
      <c r="H44" s="64"/>
    </row>
    <row r="45" spans="2:8" x14ac:dyDescent="0.2">
      <c r="B45" s="51"/>
      <c r="C45" s="15"/>
      <c r="D45" s="23"/>
      <c r="E45" s="27"/>
      <c r="F45" s="245"/>
      <c r="G45" s="237" t="str">
        <f t="shared" si="1"/>
        <v/>
      </c>
      <c r="H45" s="64"/>
    </row>
    <row r="46" spans="2:8" x14ac:dyDescent="0.2">
      <c r="B46" s="51"/>
      <c r="C46" s="15"/>
      <c r="D46" s="23"/>
      <c r="E46" s="27"/>
      <c r="F46" s="245"/>
      <c r="G46" s="237" t="str">
        <f t="shared" si="1"/>
        <v/>
      </c>
      <c r="H46" s="64"/>
    </row>
    <row r="47" spans="2:8" x14ac:dyDescent="0.2">
      <c r="B47" s="51"/>
      <c r="C47" s="15"/>
      <c r="D47" s="23"/>
      <c r="E47" s="27"/>
      <c r="F47" s="245"/>
      <c r="G47" s="237" t="str">
        <f t="shared" si="1"/>
        <v/>
      </c>
      <c r="H47" s="64"/>
    </row>
    <row r="48" spans="2:8" x14ac:dyDescent="0.2">
      <c r="B48" s="51"/>
      <c r="C48" s="15"/>
      <c r="D48" s="23"/>
      <c r="E48" s="27"/>
      <c r="F48" s="245"/>
      <c r="G48" s="237" t="str">
        <f t="shared" si="1"/>
        <v/>
      </c>
      <c r="H48" s="64"/>
    </row>
    <row r="49" spans="2:8" x14ac:dyDescent="0.2">
      <c r="B49" s="51"/>
      <c r="C49" s="15"/>
      <c r="D49" s="23"/>
      <c r="E49" s="27"/>
      <c r="F49" s="245"/>
      <c r="G49" s="237" t="str">
        <f t="shared" si="1"/>
        <v/>
      </c>
      <c r="H49" s="64"/>
    </row>
    <row r="50" spans="2:8" x14ac:dyDescent="0.2">
      <c r="B50" s="51"/>
      <c r="C50" s="15"/>
      <c r="D50" s="23"/>
      <c r="E50" s="27"/>
      <c r="F50" s="245"/>
      <c r="G50" s="237" t="str">
        <f t="shared" si="1"/>
        <v/>
      </c>
      <c r="H50" s="64"/>
    </row>
    <row r="51" spans="2:8" x14ac:dyDescent="0.2">
      <c r="B51" s="51"/>
      <c r="C51" s="15"/>
      <c r="D51" s="23"/>
      <c r="E51" s="27"/>
      <c r="F51" s="245"/>
      <c r="G51" s="237" t="str">
        <f t="shared" si="1"/>
        <v/>
      </c>
      <c r="H51" s="64"/>
    </row>
    <row r="52" spans="2:8" x14ac:dyDescent="0.2">
      <c r="B52" s="51"/>
      <c r="C52" s="15"/>
      <c r="D52" s="23"/>
      <c r="E52" s="27"/>
      <c r="F52" s="245"/>
      <c r="G52" s="237" t="str">
        <f t="shared" si="1"/>
        <v/>
      </c>
      <c r="H52" s="64"/>
    </row>
    <row r="53" spans="2:8" x14ac:dyDescent="0.2">
      <c r="B53" s="51"/>
      <c r="C53" s="15"/>
      <c r="D53" s="23"/>
      <c r="E53" s="27"/>
      <c r="F53" s="245"/>
      <c r="G53" s="237" t="str">
        <f t="shared" si="1"/>
        <v/>
      </c>
      <c r="H53" s="64"/>
    </row>
    <row r="54" spans="2:8" x14ac:dyDescent="0.2">
      <c r="B54" s="51"/>
      <c r="C54" s="15"/>
      <c r="D54" s="23"/>
      <c r="E54" s="27"/>
      <c r="F54" s="245"/>
      <c r="G54" s="237" t="str">
        <f t="shared" si="1"/>
        <v/>
      </c>
      <c r="H54" s="64"/>
    </row>
    <row r="55" spans="2:8" x14ac:dyDescent="0.2">
      <c r="B55" s="51"/>
      <c r="C55" s="15"/>
      <c r="D55" s="23"/>
      <c r="E55" s="27"/>
      <c r="F55" s="245"/>
      <c r="G55" s="237" t="str">
        <f t="shared" si="1"/>
        <v/>
      </c>
      <c r="H55" s="64"/>
    </row>
    <row r="56" spans="2:8" x14ac:dyDescent="0.2">
      <c r="B56" s="51"/>
      <c r="C56" s="15"/>
      <c r="D56" s="23"/>
      <c r="E56" s="27"/>
      <c r="F56" s="245"/>
      <c r="G56" s="237"/>
      <c r="H56" s="64"/>
    </row>
    <row r="57" spans="2:8" x14ac:dyDescent="0.2">
      <c r="B57" s="51"/>
      <c r="C57" s="15"/>
      <c r="D57" s="23"/>
      <c r="E57" s="27"/>
      <c r="F57" s="245"/>
      <c r="G57" s="237" t="str">
        <f t="shared" ref="G57:G72" si="2">IF(D57="","",E57*F57)</f>
        <v/>
      </c>
      <c r="H57" s="64"/>
    </row>
    <row r="58" spans="2:8" x14ac:dyDescent="0.2">
      <c r="B58" s="51"/>
      <c r="C58" s="15"/>
      <c r="D58" s="23"/>
      <c r="E58" s="27"/>
      <c r="F58" s="245"/>
      <c r="G58" s="237" t="str">
        <f t="shared" si="2"/>
        <v/>
      </c>
      <c r="H58" s="64"/>
    </row>
    <row r="59" spans="2:8" x14ac:dyDescent="0.2">
      <c r="B59" s="51"/>
      <c r="C59" s="15"/>
      <c r="D59" s="23"/>
      <c r="E59" s="27"/>
      <c r="F59" s="245"/>
      <c r="G59" s="237" t="str">
        <f t="shared" si="2"/>
        <v/>
      </c>
      <c r="H59" s="64"/>
    </row>
    <row r="60" spans="2:8" x14ac:dyDescent="0.2">
      <c r="B60" s="51"/>
      <c r="C60" s="15"/>
      <c r="D60" s="23"/>
      <c r="E60" s="27"/>
      <c r="F60" s="245"/>
      <c r="G60" s="237" t="str">
        <f t="shared" si="2"/>
        <v/>
      </c>
      <c r="H60" s="64"/>
    </row>
    <row r="61" spans="2:8" x14ac:dyDescent="0.2">
      <c r="B61" s="51"/>
      <c r="C61" s="15"/>
      <c r="D61" s="23"/>
      <c r="E61" s="27"/>
      <c r="F61" s="245"/>
      <c r="G61" s="237" t="str">
        <f t="shared" si="2"/>
        <v/>
      </c>
      <c r="H61" s="64"/>
    </row>
    <row r="62" spans="2:8" x14ac:dyDescent="0.2">
      <c r="B62" s="51"/>
      <c r="C62" s="15"/>
      <c r="D62" s="23"/>
      <c r="E62" s="27"/>
      <c r="F62" s="245"/>
      <c r="G62" s="237" t="str">
        <f t="shared" si="2"/>
        <v/>
      </c>
      <c r="H62" s="64"/>
    </row>
    <row r="63" spans="2:8" x14ac:dyDescent="0.2">
      <c r="B63" s="51"/>
      <c r="C63" s="15"/>
      <c r="D63" s="23"/>
      <c r="E63" s="27"/>
      <c r="F63" s="245"/>
      <c r="G63" s="237" t="str">
        <f t="shared" si="2"/>
        <v/>
      </c>
      <c r="H63" s="64"/>
    </row>
    <row r="64" spans="2:8" x14ac:dyDescent="0.2">
      <c r="B64" s="51"/>
      <c r="C64" s="15"/>
      <c r="D64" s="23"/>
      <c r="E64" s="27"/>
      <c r="F64" s="245"/>
      <c r="G64" s="237" t="str">
        <f t="shared" si="2"/>
        <v/>
      </c>
      <c r="H64" s="64"/>
    </row>
    <row r="65" spans="2:8" x14ac:dyDescent="0.2">
      <c r="B65" s="51"/>
      <c r="C65" s="15"/>
      <c r="D65" s="23"/>
      <c r="E65" s="27"/>
      <c r="F65" s="245"/>
      <c r="G65" s="237" t="str">
        <f t="shared" si="2"/>
        <v/>
      </c>
      <c r="H65" s="64"/>
    </row>
    <row r="66" spans="2:8" x14ac:dyDescent="0.2">
      <c r="B66" s="51"/>
      <c r="C66" s="15"/>
      <c r="D66" s="23"/>
      <c r="E66" s="27"/>
      <c r="F66" s="245"/>
      <c r="G66" s="237" t="str">
        <f t="shared" si="2"/>
        <v/>
      </c>
      <c r="H66" s="64"/>
    </row>
    <row r="67" spans="2:8" x14ac:dyDescent="0.2">
      <c r="B67" s="51"/>
      <c r="C67" s="15"/>
      <c r="D67" s="23"/>
      <c r="E67" s="27"/>
      <c r="F67" s="245"/>
      <c r="G67" s="237" t="str">
        <f t="shared" si="2"/>
        <v/>
      </c>
      <c r="H67" s="64"/>
    </row>
    <row r="68" spans="2:8" x14ac:dyDescent="0.2">
      <c r="B68" s="51"/>
      <c r="C68" s="15"/>
      <c r="D68" s="23"/>
      <c r="E68" s="27"/>
      <c r="F68" s="245"/>
      <c r="G68" s="237" t="str">
        <f t="shared" si="2"/>
        <v/>
      </c>
      <c r="H68" s="64"/>
    </row>
    <row r="69" spans="2:8" x14ac:dyDescent="0.2">
      <c r="B69" s="51"/>
      <c r="C69" s="15"/>
      <c r="D69" s="23"/>
      <c r="E69" s="27"/>
      <c r="F69" s="245"/>
      <c r="G69" s="237" t="str">
        <f t="shared" si="2"/>
        <v/>
      </c>
      <c r="H69" s="64"/>
    </row>
    <row r="70" spans="2:8" x14ac:dyDescent="0.2">
      <c r="B70" s="51"/>
      <c r="C70" s="15"/>
      <c r="D70" s="23"/>
      <c r="E70" s="27"/>
      <c r="F70" s="245"/>
      <c r="G70" s="237" t="str">
        <f t="shared" si="2"/>
        <v/>
      </c>
      <c r="H70" s="64"/>
    </row>
    <row r="71" spans="2:8" x14ac:dyDescent="0.2">
      <c r="B71" s="51"/>
      <c r="C71" s="15"/>
      <c r="D71" s="23"/>
      <c r="E71" s="27"/>
      <c r="F71" s="245"/>
      <c r="G71" s="237" t="str">
        <f t="shared" si="2"/>
        <v/>
      </c>
      <c r="H71" s="64"/>
    </row>
    <row r="72" spans="2:8" x14ac:dyDescent="0.2">
      <c r="B72" s="51"/>
      <c r="C72" s="15"/>
      <c r="D72" s="23"/>
      <c r="E72" s="27"/>
      <c r="F72" s="245"/>
      <c r="G72" s="237" t="str">
        <f t="shared" si="2"/>
        <v/>
      </c>
      <c r="H72" s="64"/>
    </row>
    <row r="73" spans="2:8" s="31" customFormat="1" ht="24.75" customHeight="1" x14ac:dyDescent="0.2">
      <c r="B73" s="132" t="str">
        <f>$B$10</f>
        <v>C11.9</v>
      </c>
      <c r="C73" s="32" t="s">
        <v>652</v>
      </c>
      <c r="D73" s="33"/>
      <c r="E73" s="34"/>
      <c r="F73" s="248"/>
      <c r="G73" s="239">
        <f>SUM(G9:G72)</f>
        <v>0</v>
      </c>
      <c r="H73" s="36"/>
    </row>
  </sheetData>
  <mergeCells count="4">
    <mergeCell ref="E1:G1"/>
    <mergeCell ref="G4:G7"/>
    <mergeCell ref="B4:F4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7">
    <pageSetUpPr fitToPage="1"/>
  </sheetPr>
  <dimension ref="B1:H72"/>
  <sheetViews>
    <sheetView view="pageBreakPreview" zoomScale="60" zoomScaleNormal="125" zoomScalePageLayoutView="125" workbookViewId="0">
      <selection sqref="A1:XFD1048576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20.28515625" style="5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78"/>
      <c r="F3" s="79"/>
      <c r="G3" s="89"/>
    </row>
    <row r="4" spans="2:8" x14ac:dyDescent="0.2">
      <c r="B4" s="346" t="s">
        <v>8</v>
      </c>
      <c r="C4" s="347"/>
      <c r="D4" s="347"/>
      <c r="E4" s="347"/>
      <c r="F4" s="347"/>
      <c r="G4" s="353" t="str">
        <f>"CHAPTER "&amp;B10</f>
        <v>CHAPTER C12.10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3"/>
    </row>
    <row r="9" spans="2:8" x14ac:dyDescent="0.2">
      <c r="B9" s="145"/>
      <c r="C9" s="81"/>
      <c r="D9" s="82"/>
      <c r="E9" s="16"/>
      <c r="F9" s="17"/>
      <c r="G9" s="18" t="str">
        <f>IF(D9="","",E9*F9)</f>
        <v/>
      </c>
      <c r="H9" s="19"/>
    </row>
    <row r="10" spans="2:8" x14ac:dyDescent="0.2">
      <c r="B10" s="139" t="s">
        <v>537</v>
      </c>
      <c r="C10" s="81" t="s">
        <v>536</v>
      </c>
      <c r="D10" s="16"/>
      <c r="E10" s="16"/>
      <c r="F10" s="17"/>
      <c r="G10" s="18" t="str">
        <f>IF(D10="","",E10*F10)</f>
        <v/>
      </c>
      <c r="H10" s="19"/>
    </row>
    <row r="11" spans="2:8" x14ac:dyDescent="0.2">
      <c r="B11" s="133"/>
      <c r="D11" s="23"/>
      <c r="E11" s="23"/>
      <c r="F11" s="42"/>
      <c r="G11" s="18" t="str">
        <f>IF(D11="","",E11*F11)</f>
        <v/>
      </c>
      <c r="H11" s="43"/>
    </row>
    <row r="12" spans="2:8" ht="24.95" customHeight="1" x14ac:dyDescent="0.2">
      <c r="B12" s="134" t="s">
        <v>535</v>
      </c>
      <c r="C12" s="54" t="s">
        <v>534</v>
      </c>
      <c r="D12" s="16" t="s">
        <v>45</v>
      </c>
      <c r="E12" s="23">
        <v>1000</v>
      </c>
      <c r="F12" s="42"/>
      <c r="G12" s="18">
        <f>IF(D12="","",E12*F12)</f>
        <v>0</v>
      </c>
      <c r="H12" s="43"/>
    </row>
    <row r="13" spans="2:8" x14ac:dyDescent="0.2">
      <c r="B13" s="133"/>
      <c r="D13" s="39"/>
      <c r="E13" s="23"/>
      <c r="F13" s="42"/>
      <c r="G13" s="18" t="str">
        <f>IF(D13="","",E13*F13)</f>
        <v/>
      </c>
      <c r="H13" s="43"/>
    </row>
    <row r="14" spans="2:8" x14ac:dyDescent="0.2">
      <c r="B14" s="134"/>
      <c r="C14" s="143"/>
      <c r="D14" s="39"/>
      <c r="E14" s="23"/>
      <c r="F14" s="42"/>
      <c r="G14" s="18"/>
      <c r="H14" s="43"/>
    </row>
    <row r="15" spans="2:8" x14ac:dyDescent="0.2">
      <c r="B15" s="133"/>
      <c r="D15" s="39"/>
      <c r="E15" s="23"/>
      <c r="F15" s="42"/>
      <c r="G15" s="18"/>
      <c r="H15" s="43"/>
    </row>
    <row r="16" spans="2:8" x14ac:dyDescent="0.2">
      <c r="B16" s="134"/>
      <c r="C16" s="37"/>
      <c r="D16" s="23"/>
      <c r="E16" s="23"/>
      <c r="F16" s="42"/>
      <c r="G16" s="18"/>
      <c r="H16" s="43"/>
    </row>
    <row r="17" spans="2:8" x14ac:dyDescent="0.2">
      <c r="B17" s="133"/>
      <c r="D17" s="39"/>
      <c r="E17" s="23"/>
      <c r="F17" s="42"/>
      <c r="G17" s="18"/>
      <c r="H17" s="43"/>
    </row>
    <row r="18" spans="2:8" x14ac:dyDescent="0.2">
      <c r="B18" s="134"/>
      <c r="C18" s="37"/>
      <c r="D18" s="39"/>
      <c r="E18" s="24"/>
      <c r="F18" s="25"/>
      <c r="G18" s="18"/>
      <c r="H18" s="44"/>
    </row>
    <row r="19" spans="2:8" x14ac:dyDescent="0.2">
      <c r="B19" s="133"/>
      <c r="D19" s="39"/>
      <c r="E19" s="24"/>
      <c r="F19" s="25"/>
      <c r="G19" s="18"/>
      <c r="H19" s="44"/>
    </row>
    <row r="20" spans="2:8" x14ac:dyDescent="0.2">
      <c r="B20" s="134"/>
      <c r="C20" s="37"/>
      <c r="D20" s="23"/>
      <c r="E20" s="24"/>
      <c r="F20" s="25"/>
      <c r="G20" s="18"/>
      <c r="H20" s="44"/>
    </row>
    <row r="21" spans="2:8" x14ac:dyDescent="0.2">
      <c r="B21" s="133"/>
      <c r="D21" s="39"/>
      <c r="E21" s="24"/>
      <c r="F21" s="42"/>
      <c r="G21" s="18"/>
      <c r="H21" s="43"/>
    </row>
    <row r="22" spans="2:8" x14ac:dyDescent="0.2">
      <c r="B22" s="134"/>
      <c r="C22" s="37"/>
      <c r="D22" s="39"/>
      <c r="E22" s="24"/>
      <c r="F22" s="45"/>
      <c r="G22" s="18"/>
      <c r="H22" s="43"/>
    </row>
    <row r="23" spans="2:8" x14ac:dyDescent="0.2">
      <c r="B23" s="133"/>
      <c r="D23" s="62"/>
      <c r="E23" s="24"/>
      <c r="F23" s="42"/>
      <c r="G23" s="18"/>
      <c r="H23" s="46"/>
    </row>
    <row r="24" spans="2:8" x14ac:dyDescent="0.2">
      <c r="B24" s="134"/>
      <c r="C24" s="37"/>
      <c r="D24" s="39"/>
      <c r="E24" s="24"/>
      <c r="F24" s="47"/>
      <c r="G24" s="18"/>
    </row>
    <row r="25" spans="2:8" x14ac:dyDescent="0.2">
      <c r="B25" s="134"/>
      <c r="C25" s="37"/>
      <c r="D25" s="39"/>
      <c r="E25" s="24"/>
      <c r="F25" s="47"/>
      <c r="G25" s="18" t="str">
        <f t="shared" ref="G25:G71" si="0">IF(D25="","",E25*F25)</f>
        <v/>
      </c>
    </row>
    <row r="26" spans="2:8" x14ac:dyDescent="0.2">
      <c r="B26" s="134"/>
      <c r="C26" s="37"/>
      <c r="D26" s="39"/>
      <c r="E26" s="24"/>
      <c r="F26" s="47"/>
      <c r="G26" s="18" t="str">
        <f t="shared" si="0"/>
        <v/>
      </c>
    </row>
    <row r="27" spans="2:8" x14ac:dyDescent="0.2">
      <c r="B27" s="134"/>
      <c r="C27" s="37"/>
      <c r="D27" s="39"/>
      <c r="E27" s="24"/>
      <c r="F27" s="47"/>
      <c r="G27" s="18" t="str">
        <f t="shared" si="0"/>
        <v/>
      </c>
    </row>
    <row r="28" spans="2:8" x14ac:dyDescent="0.2">
      <c r="B28" s="134"/>
      <c r="C28" s="37"/>
      <c r="D28" s="39"/>
      <c r="E28" s="24"/>
      <c r="F28" s="47"/>
      <c r="G28" s="18" t="str">
        <f t="shared" si="0"/>
        <v/>
      </c>
    </row>
    <row r="29" spans="2:8" x14ac:dyDescent="0.2">
      <c r="B29" s="134"/>
      <c r="C29" s="37"/>
      <c r="D29" s="39"/>
      <c r="E29" s="24"/>
      <c r="F29" s="47"/>
      <c r="G29" s="18" t="str">
        <f t="shared" si="0"/>
        <v/>
      </c>
    </row>
    <row r="30" spans="2:8" x14ac:dyDescent="0.2">
      <c r="B30" s="134"/>
      <c r="C30" s="37"/>
      <c r="D30" s="39"/>
      <c r="E30" s="24"/>
      <c r="F30" s="47"/>
      <c r="G30" s="18" t="str">
        <f t="shared" si="0"/>
        <v/>
      </c>
    </row>
    <row r="31" spans="2:8" x14ac:dyDescent="0.2">
      <c r="B31" s="134"/>
      <c r="C31" s="37"/>
      <c r="D31" s="39"/>
      <c r="E31" s="24"/>
      <c r="F31" s="47"/>
      <c r="G31" s="18" t="str">
        <f t="shared" si="0"/>
        <v/>
      </c>
    </row>
    <row r="32" spans="2:8" x14ac:dyDescent="0.2">
      <c r="B32" s="134"/>
      <c r="C32" s="37"/>
      <c r="D32" s="39"/>
      <c r="E32" s="24"/>
      <c r="F32" s="47"/>
      <c r="G32" s="18" t="str">
        <f t="shared" si="0"/>
        <v/>
      </c>
    </row>
    <row r="33" spans="2:7" x14ac:dyDescent="0.2">
      <c r="B33" s="134"/>
      <c r="C33" s="37"/>
      <c r="D33" s="39"/>
      <c r="E33" s="24"/>
      <c r="F33" s="47"/>
      <c r="G33" s="18" t="str">
        <f t="shared" si="0"/>
        <v/>
      </c>
    </row>
    <row r="34" spans="2:7" x14ac:dyDescent="0.2">
      <c r="B34" s="134"/>
      <c r="C34" s="37"/>
      <c r="D34" s="39"/>
      <c r="E34" s="24"/>
      <c r="F34" s="47"/>
      <c r="G34" s="18" t="str">
        <f t="shared" si="0"/>
        <v/>
      </c>
    </row>
    <row r="35" spans="2:7" x14ac:dyDescent="0.2">
      <c r="B35" s="134"/>
      <c r="C35" s="37"/>
      <c r="D35" s="39"/>
      <c r="E35" s="24"/>
      <c r="F35" s="47"/>
      <c r="G35" s="18" t="str">
        <f t="shared" si="0"/>
        <v/>
      </c>
    </row>
    <row r="36" spans="2:7" x14ac:dyDescent="0.2">
      <c r="B36" s="134"/>
      <c r="C36" s="37"/>
      <c r="D36" s="39"/>
      <c r="E36" s="24"/>
      <c r="F36" s="47"/>
      <c r="G36" s="18" t="str">
        <f t="shared" si="0"/>
        <v/>
      </c>
    </row>
    <row r="37" spans="2:7" x14ac:dyDescent="0.2">
      <c r="B37" s="134"/>
      <c r="C37" s="37"/>
      <c r="D37" s="39"/>
      <c r="E37" s="24"/>
      <c r="F37" s="47"/>
      <c r="G37" s="18" t="str">
        <f t="shared" si="0"/>
        <v/>
      </c>
    </row>
    <row r="38" spans="2:7" x14ac:dyDescent="0.2">
      <c r="B38" s="134"/>
      <c r="C38" s="37"/>
      <c r="D38" s="39"/>
      <c r="E38" s="24"/>
      <c r="F38" s="47"/>
      <c r="G38" s="18" t="str">
        <f t="shared" si="0"/>
        <v/>
      </c>
    </row>
    <row r="39" spans="2:7" x14ac:dyDescent="0.2">
      <c r="B39" s="134"/>
      <c r="C39" s="37"/>
      <c r="D39" s="39"/>
      <c r="E39" s="24"/>
      <c r="F39" s="47"/>
      <c r="G39" s="18" t="str">
        <f t="shared" si="0"/>
        <v/>
      </c>
    </row>
    <row r="40" spans="2:7" x14ac:dyDescent="0.2">
      <c r="B40" s="134"/>
      <c r="C40" s="37"/>
      <c r="D40" s="39"/>
      <c r="E40" s="24"/>
      <c r="F40" s="47"/>
      <c r="G40" s="18" t="str">
        <f t="shared" si="0"/>
        <v/>
      </c>
    </row>
    <row r="41" spans="2:7" x14ac:dyDescent="0.2">
      <c r="B41" s="134"/>
      <c r="C41" s="37"/>
      <c r="D41" s="39"/>
      <c r="E41" s="24"/>
      <c r="F41" s="47"/>
      <c r="G41" s="18" t="str">
        <f t="shared" si="0"/>
        <v/>
      </c>
    </row>
    <row r="42" spans="2:7" x14ac:dyDescent="0.2">
      <c r="B42" s="134"/>
      <c r="C42" s="37"/>
      <c r="D42" s="39"/>
      <c r="E42" s="24"/>
      <c r="F42" s="47"/>
      <c r="G42" s="18" t="str">
        <f t="shared" si="0"/>
        <v/>
      </c>
    </row>
    <row r="43" spans="2:7" x14ac:dyDescent="0.2">
      <c r="B43" s="134"/>
      <c r="C43" s="37"/>
      <c r="D43" s="39"/>
      <c r="E43" s="24"/>
      <c r="F43" s="47"/>
      <c r="G43" s="18" t="str">
        <f t="shared" si="0"/>
        <v/>
      </c>
    </row>
    <row r="44" spans="2:7" x14ac:dyDescent="0.2">
      <c r="B44" s="134"/>
      <c r="C44" s="37"/>
      <c r="D44" s="39"/>
      <c r="E44" s="24"/>
      <c r="F44" s="47"/>
      <c r="G44" s="18" t="str">
        <f t="shared" si="0"/>
        <v/>
      </c>
    </row>
    <row r="45" spans="2:7" x14ac:dyDescent="0.2">
      <c r="B45" s="134"/>
      <c r="C45" s="37"/>
      <c r="D45" s="39"/>
      <c r="E45" s="24"/>
      <c r="F45" s="47"/>
      <c r="G45" s="18" t="str">
        <f t="shared" si="0"/>
        <v/>
      </c>
    </row>
    <row r="46" spans="2:7" x14ac:dyDescent="0.2">
      <c r="B46" s="134"/>
      <c r="C46" s="37"/>
      <c r="D46" s="39"/>
      <c r="E46" s="24"/>
      <c r="F46" s="47"/>
      <c r="G46" s="18" t="str">
        <f t="shared" si="0"/>
        <v/>
      </c>
    </row>
    <row r="47" spans="2:7" x14ac:dyDescent="0.2">
      <c r="B47" s="134"/>
      <c r="C47" s="37"/>
      <c r="D47" s="39"/>
      <c r="E47" s="24"/>
      <c r="F47" s="47"/>
      <c r="G47" s="18" t="str">
        <f t="shared" si="0"/>
        <v/>
      </c>
    </row>
    <row r="48" spans="2:7" x14ac:dyDescent="0.2">
      <c r="B48" s="134"/>
      <c r="C48" s="37"/>
      <c r="D48" s="39"/>
      <c r="E48" s="24"/>
      <c r="F48" s="47"/>
      <c r="G48" s="18" t="str">
        <f t="shared" si="0"/>
        <v/>
      </c>
    </row>
    <row r="49" spans="2:7" x14ac:dyDescent="0.2">
      <c r="B49" s="134"/>
      <c r="C49" s="37"/>
      <c r="D49" s="39"/>
      <c r="E49" s="24"/>
      <c r="F49" s="47"/>
      <c r="G49" s="18" t="str">
        <f t="shared" si="0"/>
        <v/>
      </c>
    </row>
    <row r="50" spans="2:7" x14ac:dyDescent="0.2">
      <c r="B50" s="134"/>
      <c r="C50" s="37"/>
      <c r="D50" s="39"/>
      <c r="E50" s="24"/>
      <c r="F50" s="47"/>
      <c r="G50" s="18" t="str">
        <f t="shared" si="0"/>
        <v/>
      </c>
    </row>
    <row r="51" spans="2:7" x14ac:dyDescent="0.2">
      <c r="B51" s="134"/>
      <c r="C51" s="37"/>
      <c r="D51" s="39"/>
      <c r="E51" s="24"/>
      <c r="F51" s="47"/>
      <c r="G51" s="18" t="str">
        <f t="shared" si="0"/>
        <v/>
      </c>
    </row>
    <row r="52" spans="2:7" x14ac:dyDescent="0.2">
      <c r="B52" s="134"/>
      <c r="C52" s="37"/>
      <c r="D52" s="39"/>
      <c r="E52" s="24"/>
      <c r="F52" s="47"/>
      <c r="G52" s="18" t="str">
        <f t="shared" si="0"/>
        <v/>
      </c>
    </row>
    <row r="53" spans="2:7" x14ac:dyDescent="0.2">
      <c r="B53" s="134"/>
      <c r="C53" s="37"/>
      <c r="D53" s="39"/>
      <c r="E53" s="24"/>
      <c r="F53" s="47"/>
      <c r="G53" s="18" t="str">
        <f t="shared" si="0"/>
        <v/>
      </c>
    </row>
    <row r="54" spans="2:7" x14ac:dyDescent="0.2">
      <c r="B54" s="134"/>
      <c r="C54" s="37"/>
      <c r="D54" s="39"/>
      <c r="E54" s="24"/>
      <c r="F54" s="47"/>
      <c r="G54" s="18" t="str">
        <f t="shared" si="0"/>
        <v/>
      </c>
    </row>
    <row r="55" spans="2:7" x14ac:dyDescent="0.2">
      <c r="B55" s="134"/>
      <c r="C55" s="37"/>
      <c r="D55" s="39"/>
      <c r="E55" s="24"/>
      <c r="F55" s="47"/>
      <c r="G55" s="18" t="str">
        <f t="shared" si="0"/>
        <v/>
      </c>
    </row>
    <row r="56" spans="2:7" x14ac:dyDescent="0.2">
      <c r="B56" s="134"/>
      <c r="C56" s="37"/>
      <c r="D56" s="39"/>
      <c r="E56" s="24"/>
      <c r="F56" s="47"/>
      <c r="G56" s="18" t="str">
        <f t="shared" si="0"/>
        <v/>
      </c>
    </row>
    <row r="57" spans="2:7" x14ac:dyDescent="0.2">
      <c r="B57" s="134"/>
      <c r="C57" s="37"/>
      <c r="D57" s="39"/>
      <c r="E57" s="24"/>
      <c r="F57" s="47"/>
      <c r="G57" s="18" t="str">
        <f t="shared" si="0"/>
        <v/>
      </c>
    </row>
    <row r="58" spans="2:7" x14ac:dyDescent="0.2">
      <c r="B58" s="134"/>
      <c r="C58" s="37"/>
      <c r="D58" s="39"/>
      <c r="E58" s="24"/>
      <c r="F58" s="47"/>
      <c r="G58" s="18" t="str">
        <f t="shared" si="0"/>
        <v/>
      </c>
    </row>
    <row r="59" spans="2:7" x14ac:dyDescent="0.2">
      <c r="B59" s="134"/>
      <c r="C59" s="37"/>
      <c r="D59" s="39"/>
      <c r="E59" s="24"/>
      <c r="F59" s="47"/>
      <c r="G59" s="18" t="str">
        <f t="shared" si="0"/>
        <v/>
      </c>
    </row>
    <row r="60" spans="2:7" x14ac:dyDescent="0.2">
      <c r="B60" s="134"/>
      <c r="C60" s="37"/>
      <c r="D60" s="39"/>
      <c r="E60" s="24"/>
      <c r="F60" s="47"/>
      <c r="G60" s="18" t="str">
        <f t="shared" si="0"/>
        <v/>
      </c>
    </row>
    <row r="61" spans="2:7" x14ac:dyDescent="0.2">
      <c r="B61" s="134"/>
      <c r="C61" s="37"/>
      <c r="D61" s="39"/>
      <c r="E61" s="24"/>
      <c r="F61" s="47"/>
      <c r="G61" s="18" t="str">
        <f t="shared" si="0"/>
        <v/>
      </c>
    </row>
    <row r="62" spans="2:7" x14ac:dyDescent="0.2">
      <c r="B62" s="134"/>
      <c r="C62" s="37"/>
      <c r="D62" s="39"/>
      <c r="E62" s="24"/>
      <c r="F62" s="47"/>
      <c r="G62" s="18" t="str">
        <f t="shared" si="0"/>
        <v/>
      </c>
    </row>
    <row r="63" spans="2:7" x14ac:dyDescent="0.2">
      <c r="B63" s="134"/>
      <c r="C63" s="37"/>
      <c r="D63" s="39"/>
      <c r="E63" s="24"/>
      <c r="F63" s="47"/>
      <c r="G63" s="18" t="str">
        <f t="shared" si="0"/>
        <v/>
      </c>
    </row>
    <row r="64" spans="2:7" x14ac:dyDescent="0.2">
      <c r="B64" s="134"/>
      <c r="C64" s="37"/>
      <c r="D64" s="39"/>
      <c r="E64" s="24"/>
      <c r="F64" s="47"/>
      <c r="G64" s="18" t="str">
        <f t="shared" si="0"/>
        <v/>
      </c>
    </row>
    <row r="65" spans="2:8" x14ac:dyDescent="0.2">
      <c r="B65" s="134"/>
      <c r="C65" s="37"/>
      <c r="D65" s="39"/>
      <c r="E65" s="24"/>
      <c r="F65" s="47"/>
      <c r="G65" s="18" t="str">
        <f t="shared" si="0"/>
        <v/>
      </c>
    </row>
    <row r="66" spans="2:8" x14ac:dyDescent="0.2">
      <c r="B66" s="134"/>
      <c r="C66" s="37"/>
      <c r="D66" s="39"/>
      <c r="E66" s="24"/>
      <c r="F66" s="47"/>
      <c r="G66" s="18" t="str">
        <f t="shared" si="0"/>
        <v/>
      </c>
    </row>
    <row r="67" spans="2:8" x14ac:dyDescent="0.2">
      <c r="B67" s="134"/>
      <c r="C67" s="37"/>
      <c r="D67" s="39"/>
      <c r="E67" s="24"/>
      <c r="F67" s="47"/>
      <c r="G67" s="18" t="str">
        <f t="shared" si="0"/>
        <v/>
      </c>
    </row>
    <row r="68" spans="2:8" x14ac:dyDescent="0.2">
      <c r="B68" s="134"/>
      <c r="C68" s="37"/>
      <c r="D68" s="39"/>
      <c r="E68" s="24"/>
      <c r="F68" s="47"/>
      <c r="G68" s="18" t="str">
        <f t="shared" si="0"/>
        <v/>
      </c>
    </row>
    <row r="69" spans="2:8" x14ac:dyDescent="0.2">
      <c r="B69" s="134"/>
      <c r="C69" s="37"/>
      <c r="D69" s="39"/>
      <c r="E69" s="24"/>
      <c r="F69" s="47"/>
      <c r="G69" s="18" t="str">
        <f t="shared" si="0"/>
        <v/>
      </c>
    </row>
    <row r="70" spans="2:8" x14ac:dyDescent="0.2">
      <c r="B70" s="134"/>
      <c r="C70" s="37"/>
      <c r="D70" s="39"/>
      <c r="E70" s="24"/>
      <c r="F70" s="47"/>
      <c r="G70" s="18" t="str">
        <f t="shared" si="0"/>
        <v/>
      </c>
    </row>
    <row r="71" spans="2:8" x14ac:dyDescent="0.2">
      <c r="B71" s="133"/>
      <c r="C71" s="1"/>
      <c r="D71" s="39"/>
      <c r="E71" s="24"/>
      <c r="F71" s="47"/>
      <c r="G71" s="18" t="str">
        <f t="shared" si="0"/>
        <v/>
      </c>
    </row>
    <row r="72" spans="2:8" s="31" customFormat="1" ht="24.75" customHeight="1" x14ac:dyDescent="0.2">
      <c r="B72" s="315" t="str">
        <f>$B$10</f>
        <v>C12.10</v>
      </c>
      <c r="C72" s="32" t="s">
        <v>652</v>
      </c>
      <c r="D72" s="33"/>
      <c r="E72" s="34"/>
      <c r="F72" s="33"/>
      <c r="G72" s="35">
        <f>SUM(G9:G71)</f>
        <v>0</v>
      </c>
      <c r="H72" s="36"/>
    </row>
  </sheetData>
  <mergeCells count="4">
    <mergeCell ref="E1:G1"/>
    <mergeCell ref="B5:F7"/>
    <mergeCell ref="G4:G7"/>
    <mergeCell ref="B4:F4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9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1">
    <pageSetUpPr fitToPage="1"/>
  </sheetPr>
  <dimension ref="B1:H65"/>
  <sheetViews>
    <sheetView view="pageBreakPreview" zoomScale="60" zoomScaleNormal="125" zoomScalePageLayoutView="125" workbookViewId="0">
      <selection activeCell="R27" sqref="R27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" customWidth="1"/>
    <col min="7" max="7" width="18.7109375" style="249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78"/>
      <c r="F3" s="79"/>
      <c r="G3" s="250"/>
    </row>
    <row r="4" spans="2:8" x14ac:dyDescent="0.2">
      <c r="B4" s="346" t="s">
        <v>8</v>
      </c>
      <c r="C4" s="347"/>
      <c r="D4" s="347"/>
      <c r="E4" s="347"/>
      <c r="F4" s="347"/>
      <c r="G4" s="368" t="str">
        <f>"CHAPTER "&amp;B10</f>
        <v>CHAPTER C20.1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69"/>
      <c r="H5" s="9"/>
    </row>
    <row r="6" spans="2:8" ht="12.75" customHeight="1" x14ac:dyDescent="0.2">
      <c r="B6" s="349"/>
      <c r="C6" s="350"/>
      <c r="D6" s="350"/>
      <c r="E6" s="350"/>
      <c r="F6" s="350"/>
      <c r="G6" s="369"/>
      <c r="H6" s="9"/>
    </row>
    <row r="7" spans="2:8" ht="7.5" customHeight="1" x14ac:dyDescent="0.2">
      <c r="B7" s="351"/>
      <c r="C7" s="352"/>
      <c r="D7" s="352"/>
      <c r="E7" s="352"/>
      <c r="F7" s="352"/>
      <c r="G7" s="370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244" t="s">
        <v>5</v>
      </c>
      <c r="H8" s="13"/>
    </row>
    <row r="9" spans="2:8" x14ac:dyDescent="0.2">
      <c r="B9" s="14"/>
      <c r="C9" s="15"/>
      <c r="D9" s="16"/>
      <c r="E9" s="16"/>
      <c r="F9" s="17"/>
      <c r="G9" s="258" t="str">
        <f t="shared" ref="G9:G19" si="0">IF(D9="","",E9*F9)</f>
        <v/>
      </c>
      <c r="H9" s="19"/>
    </row>
    <row r="10" spans="2:8" ht="25.5" x14ac:dyDescent="0.2">
      <c r="B10" s="73" t="s">
        <v>406</v>
      </c>
      <c r="C10" s="21" t="s">
        <v>407</v>
      </c>
      <c r="D10" s="23"/>
      <c r="E10" s="23"/>
      <c r="F10" s="42"/>
      <c r="G10" s="258" t="str">
        <f t="shared" si="0"/>
        <v/>
      </c>
      <c r="H10" s="43"/>
    </row>
    <row r="11" spans="2:8" x14ac:dyDescent="0.2">
      <c r="B11" s="51"/>
      <c r="C11" s="15"/>
      <c r="D11" s="23"/>
      <c r="E11" s="23"/>
      <c r="F11" s="42"/>
      <c r="G11" s="258" t="str">
        <f t="shared" si="0"/>
        <v/>
      </c>
      <c r="H11" s="43"/>
    </row>
    <row r="12" spans="2:8" x14ac:dyDescent="0.2">
      <c r="B12" s="51" t="s">
        <v>408</v>
      </c>
      <c r="C12" s="15" t="s">
        <v>409</v>
      </c>
      <c r="D12" s="23"/>
      <c r="E12" s="199"/>
      <c r="F12" s="25"/>
      <c r="G12" s="258" t="str">
        <f t="shared" si="0"/>
        <v/>
      </c>
      <c r="H12" s="44"/>
    </row>
    <row r="13" spans="2:8" x14ac:dyDescent="0.2">
      <c r="B13" s="73"/>
      <c r="C13" s="15"/>
      <c r="D13" s="23"/>
      <c r="E13" s="199"/>
      <c r="F13" s="25"/>
      <c r="G13" s="258" t="str">
        <f t="shared" si="0"/>
        <v/>
      </c>
      <c r="H13" s="44"/>
    </row>
    <row r="14" spans="2:8" x14ac:dyDescent="0.2">
      <c r="B14" s="51" t="s">
        <v>414</v>
      </c>
      <c r="C14" s="15" t="s">
        <v>411</v>
      </c>
      <c r="D14" s="23"/>
      <c r="E14" s="199"/>
      <c r="F14" s="45"/>
      <c r="G14" s="258" t="str">
        <f t="shared" si="0"/>
        <v/>
      </c>
      <c r="H14" s="43"/>
    </row>
    <row r="15" spans="2:8" x14ac:dyDescent="0.2">
      <c r="B15" s="51"/>
      <c r="C15" s="15"/>
      <c r="D15" s="23"/>
      <c r="E15" s="23"/>
      <c r="F15" s="42"/>
      <c r="G15" s="258" t="str">
        <f t="shared" si="0"/>
        <v/>
      </c>
      <c r="H15" s="43"/>
    </row>
    <row r="16" spans="2:8" x14ac:dyDescent="0.2">
      <c r="B16" s="51" t="s">
        <v>75</v>
      </c>
      <c r="C16" s="15" t="s">
        <v>412</v>
      </c>
      <c r="D16" s="23" t="s">
        <v>662</v>
      </c>
      <c r="E16" s="23">
        <v>2000000</v>
      </c>
      <c r="F16" s="42">
        <v>1</v>
      </c>
      <c r="G16" s="258">
        <f t="shared" si="0"/>
        <v>2000000</v>
      </c>
      <c r="H16" s="43"/>
    </row>
    <row r="17" spans="2:8" x14ac:dyDescent="0.2">
      <c r="B17" s="51"/>
      <c r="C17" s="15"/>
      <c r="D17" s="23"/>
      <c r="E17" s="23"/>
      <c r="F17" s="40"/>
      <c r="G17" s="258" t="str">
        <f t="shared" si="0"/>
        <v/>
      </c>
      <c r="H17" s="43"/>
    </row>
    <row r="18" spans="2:8" ht="25.5" x14ac:dyDescent="0.2">
      <c r="B18" s="51" t="s">
        <v>250</v>
      </c>
      <c r="C18" s="15" t="s">
        <v>413</v>
      </c>
      <c r="D18" s="23" t="s">
        <v>54</v>
      </c>
      <c r="E18" s="195">
        <f>G16</f>
        <v>2000000</v>
      </c>
      <c r="F18" s="198"/>
      <c r="G18" s="258">
        <f t="shared" si="0"/>
        <v>0</v>
      </c>
      <c r="H18" s="43"/>
    </row>
    <row r="19" spans="2:8" x14ac:dyDescent="0.2">
      <c r="B19" s="51"/>
      <c r="C19" s="15"/>
      <c r="D19" s="23"/>
      <c r="E19" s="23"/>
      <c r="F19" s="40"/>
      <c r="G19" s="258" t="str">
        <f t="shared" si="0"/>
        <v/>
      </c>
      <c r="H19" s="43"/>
    </row>
    <row r="20" spans="2:8" x14ac:dyDescent="0.2">
      <c r="B20" s="51"/>
      <c r="C20" s="15"/>
      <c r="D20" s="23"/>
      <c r="E20" s="23"/>
      <c r="F20" s="49"/>
      <c r="G20" s="258"/>
      <c r="H20" s="43"/>
    </row>
    <row r="21" spans="2:8" x14ac:dyDescent="0.2">
      <c r="B21" s="51"/>
      <c r="C21" s="15"/>
      <c r="D21" s="23"/>
      <c r="E21" s="23"/>
      <c r="F21" s="49"/>
      <c r="G21" s="258"/>
      <c r="H21" s="43"/>
    </row>
    <row r="22" spans="2:8" x14ac:dyDescent="0.2">
      <c r="B22" s="51"/>
      <c r="C22" s="15"/>
      <c r="D22" s="23"/>
      <c r="E22" s="23"/>
      <c r="F22" s="49"/>
      <c r="G22" s="258"/>
      <c r="H22" s="43"/>
    </row>
    <row r="23" spans="2:8" x14ac:dyDescent="0.2">
      <c r="B23" s="51"/>
      <c r="C23" s="15"/>
      <c r="D23" s="23"/>
      <c r="E23" s="23"/>
      <c r="F23" s="49"/>
      <c r="G23" s="258"/>
      <c r="H23" s="43"/>
    </row>
    <row r="24" spans="2:8" x14ac:dyDescent="0.2">
      <c r="B24" s="51"/>
      <c r="C24" s="15"/>
      <c r="D24" s="23"/>
      <c r="E24" s="23"/>
      <c r="F24" s="49"/>
      <c r="G24" s="258"/>
      <c r="H24" s="43"/>
    </row>
    <row r="25" spans="2:8" x14ac:dyDescent="0.2">
      <c r="B25" s="51"/>
      <c r="C25" s="15"/>
      <c r="D25" s="23"/>
      <c r="E25" s="23"/>
      <c r="F25" s="40"/>
      <c r="G25" s="258"/>
      <c r="H25" s="43"/>
    </row>
    <row r="26" spans="2:8" x14ac:dyDescent="0.2">
      <c r="B26" s="51"/>
      <c r="C26" s="15"/>
      <c r="D26" s="23"/>
      <c r="E26" s="23"/>
      <c r="F26" s="40"/>
      <c r="G26" s="258"/>
      <c r="H26" s="43"/>
    </row>
    <row r="27" spans="2:8" x14ac:dyDescent="0.2">
      <c r="B27" s="51"/>
      <c r="C27" s="15"/>
      <c r="D27" s="23"/>
      <c r="E27" s="23"/>
      <c r="F27" s="40"/>
      <c r="G27" s="258"/>
      <c r="H27" s="43"/>
    </row>
    <row r="28" spans="2:8" x14ac:dyDescent="0.2">
      <c r="B28" s="51"/>
      <c r="C28" s="15"/>
      <c r="D28" s="23"/>
      <c r="E28" s="23"/>
      <c r="F28" s="40"/>
      <c r="G28" s="258"/>
      <c r="H28" s="43"/>
    </row>
    <row r="29" spans="2:8" x14ac:dyDescent="0.2">
      <c r="B29" s="51"/>
      <c r="C29" s="15"/>
      <c r="D29" s="23"/>
      <c r="E29" s="23"/>
      <c r="F29" s="40"/>
      <c r="G29" s="258"/>
      <c r="H29" s="43"/>
    </row>
    <row r="30" spans="2:8" x14ac:dyDescent="0.2">
      <c r="B30" s="51"/>
      <c r="C30" s="15"/>
      <c r="D30" s="23"/>
      <c r="E30" s="23"/>
      <c r="F30" s="40"/>
      <c r="G30" s="258"/>
      <c r="H30" s="43"/>
    </row>
    <row r="31" spans="2:8" x14ac:dyDescent="0.2">
      <c r="B31" s="51"/>
      <c r="C31" s="15"/>
      <c r="D31" s="39"/>
      <c r="E31" s="39"/>
      <c r="F31" s="40"/>
      <c r="G31" s="258"/>
    </row>
    <row r="32" spans="2:8" x14ac:dyDescent="0.2">
      <c r="B32" s="51"/>
      <c r="C32" s="15"/>
      <c r="D32" s="23"/>
      <c r="E32" s="23"/>
      <c r="F32" s="40"/>
      <c r="G32" s="258"/>
      <c r="H32" s="43"/>
    </row>
    <row r="33" spans="2:8" x14ac:dyDescent="0.2">
      <c r="B33" s="51"/>
      <c r="C33" s="15"/>
      <c r="D33" s="23"/>
      <c r="E33" s="39"/>
      <c r="F33" s="40"/>
      <c r="G33" s="258"/>
      <c r="H33" s="50"/>
    </row>
    <row r="34" spans="2:8" x14ac:dyDescent="0.2">
      <c r="B34" s="51"/>
      <c r="C34" s="15"/>
      <c r="D34" s="23"/>
      <c r="E34" s="39"/>
      <c r="F34" s="40"/>
      <c r="G34" s="258"/>
    </row>
    <row r="35" spans="2:8" x14ac:dyDescent="0.2">
      <c r="B35" s="51"/>
      <c r="C35" s="15"/>
      <c r="D35" s="23"/>
      <c r="E35" s="23"/>
      <c r="F35" s="40"/>
      <c r="G35" s="258"/>
      <c r="H35" s="43"/>
    </row>
    <row r="36" spans="2:8" x14ac:dyDescent="0.2">
      <c r="B36" s="51"/>
      <c r="C36" s="15"/>
      <c r="D36" s="23"/>
      <c r="E36" s="23"/>
      <c r="F36" s="40"/>
      <c r="G36" s="258"/>
      <c r="H36" s="43"/>
    </row>
    <row r="37" spans="2:8" x14ac:dyDescent="0.2">
      <c r="B37" s="51"/>
      <c r="C37" s="15"/>
      <c r="D37" s="23"/>
      <c r="E37" s="23"/>
      <c r="F37" s="40"/>
      <c r="G37" s="258"/>
      <c r="H37" s="43"/>
    </row>
    <row r="38" spans="2:8" x14ac:dyDescent="0.2">
      <c r="B38" s="51"/>
      <c r="C38" s="15"/>
      <c r="D38" s="23"/>
      <c r="E38" s="23"/>
      <c r="F38" s="40"/>
      <c r="G38" s="258"/>
      <c r="H38" s="43"/>
    </row>
    <row r="39" spans="2:8" x14ac:dyDescent="0.2">
      <c r="B39" s="51"/>
      <c r="C39" s="15"/>
      <c r="D39" s="23"/>
      <c r="E39" s="23"/>
      <c r="F39" s="40"/>
      <c r="G39" s="258"/>
      <c r="H39" s="43"/>
    </row>
    <row r="40" spans="2:8" x14ac:dyDescent="0.2">
      <c r="B40" s="51"/>
      <c r="C40" s="15"/>
      <c r="D40" s="23"/>
      <c r="E40" s="23"/>
      <c r="F40" s="40"/>
      <c r="G40" s="258" t="str">
        <f t="shared" ref="G40:G51" si="1">IF(D40="","",E40*F40)</f>
        <v/>
      </c>
      <c r="H40" s="43"/>
    </row>
    <row r="41" spans="2:8" x14ac:dyDescent="0.2">
      <c r="B41" s="51"/>
      <c r="C41" s="15"/>
      <c r="D41" s="23"/>
      <c r="E41" s="23"/>
      <c r="F41" s="40"/>
      <c r="G41" s="258" t="str">
        <f t="shared" si="1"/>
        <v/>
      </c>
      <c r="H41" s="43"/>
    </row>
    <row r="42" spans="2:8" x14ac:dyDescent="0.2">
      <c r="B42" s="51"/>
      <c r="C42" s="15"/>
      <c r="D42" s="23"/>
      <c r="E42" s="23"/>
      <c r="F42" s="40"/>
      <c r="G42" s="258" t="str">
        <f t="shared" si="1"/>
        <v/>
      </c>
      <c r="H42" s="43"/>
    </row>
    <row r="43" spans="2:8" x14ac:dyDescent="0.2">
      <c r="B43" s="51"/>
      <c r="C43" s="15"/>
      <c r="D43" s="23"/>
      <c r="E43" s="23"/>
      <c r="F43" s="40"/>
      <c r="G43" s="258" t="str">
        <f t="shared" si="1"/>
        <v/>
      </c>
      <c r="H43" s="43"/>
    </row>
    <row r="44" spans="2:8" x14ac:dyDescent="0.2">
      <c r="B44" s="51"/>
      <c r="C44" s="15"/>
      <c r="D44" s="23"/>
      <c r="E44" s="23"/>
      <c r="F44" s="40"/>
      <c r="G44" s="258" t="str">
        <f t="shared" si="1"/>
        <v/>
      </c>
      <c r="H44" s="43"/>
    </row>
    <row r="45" spans="2:8" x14ac:dyDescent="0.2">
      <c r="B45" s="51"/>
      <c r="C45" s="15"/>
      <c r="D45" s="23"/>
      <c r="E45" s="23"/>
      <c r="F45" s="40"/>
      <c r="G45" s="258" t="str">
        <f t="shared" si="1"/>
        <v/>
      </c>
      <c r="H45" s="43"/>
    </row>
    <row r="46" spans="2:8" x14ac:dyDescent="0.2">
      <c r="B46" s="51"/>
      <c r="C46" s="15"/>
      <c r="D46" s="23"/>
      <c r="E46" s="23"/>
      <c r="F46" s="40"/>
      <c r="G46" s="258" t="str">
        <f t="shared" si="1"/>
        <v/>
      </c>
      <c r="H46" s="43"/>
    </row>
    <row r="47" spans="2:8" x14ac:dyDescent="0.2">
      <c r="B47" s="51"/>
      <c r="C47" s="15"/>
      <c r="D47" s="23"/>
      <c r="E47" s="23"/>
      <c r="F47" s="40"/>
      <c r="G47" s="258" t="str">
        <f t="shared" si="1"/>
        <v/>
      </c>
      <c r="H47" s="43"/>
    </row>
    <row r="48" spans="2:8" x14ac:dyDescent="0.2">
      <c r="B48" s="51"/>
      <c r="C48" s="15"/>
      <c r="D48" s="23"/>
      <c r="E48" s="23"/>
      <c r="F48" s="40"/>
      <c r="G48" s="258" t="str">
        <f t="shared" si="1"/>
        <v/>
      </c>
      <c r="H48" s="43"/>
    </row>
    <row r="49" spans="2:8" x14ac:dyDescent="0.2">
      <c r="B49" s="51"/>
      <c r="C49" s="15"/>
      <c r="D49" s="23"/>
      <c r="E49" s="23"/>
      <c r="F49" s="40"/>
      <c r="G49" s="258" t="str">
        <f t="shared" si="1"/>
        <v/>
      </c>
      <c r="H49" s="43"/>
    </row>
    <row r="50" spans="2:8" x14ac:dyDescent="0.2">
      <c r="B50" s="51"/>
      <c r="C50" s="15"/>
      <c r="D50" s="23"/>
      <c r="E50" s="23"/>
      <c r="F50" s="40"/>
      <c r="G50" s="258" t="str">
        <f t="shared" si="1"/>
        <v/>
      </c>
      <c r="H50" s="43"/>
    </row>
    <row r="51" spans="2:8" x14ac:dyDescent="0.2">
      <c r="B51" s="51"/>
      <c r="C51" s="15"/>
      <c r="D51" s="23"/>
      <c r="E51" s="23"/>
      <c r="F51" s="40"/>
      <c r="G51" s="258" t="str">
        <f t="shared" si="1"/>
        <v/>
      </c>
      <c r="H51" s="43"/>
    </row>
    <row r="52" spans="2:8" x14ac:dyDescent="0.2">
      <c r="B52" s="51"/>
      <c r="C52" s="15"/>
      <c r="D52" s="23"/>
      <c r="E52" s="23"/>
      <c r="F52" s="40"/>
      <c r="G52" s="258"/>
      <c r="H52" s="43"/>
    </row>
    <row r="53" spans="2:8" x14ac:dyDescent="0.2">
      <c r="B53" s="51"/>
      <c r="C53" s="15"/>
      <c r="D53" s="23"/>
      <c r="E53" s="23"/>
      <c r="F53" s="40"/>
      <c r="G53" s="258" t="str">
        <f>IF(D53="","",E53*F53)</f>
        <v/>
      </c>
      <c r="H53" s="43"/>
    </row>
    <row r="54" spans="2:8" x14ac:dyDescent="0.2">
      <c r="B54" s="51"/>
      <c r="C54" s="15"/>
      <c r="D54" s="23"/>
      <c r="E54" s="23"/>
      <c r="F54" s="40"/>
      <c r="G54" s="258" t="str">
        <f>IF(D54="","",E54*F54)</f>
        <v/>
      </c>
      <c r="H54" s="43"/>
    </row>
    <row r="55" spans="2:8" x14ac:dyDescent="0.2">
      <c r="B55" s="51"/>
      <c r="C55" s="15"/>
      <c r="D55" s="23"/>
      <c r="E55" s="23"/>
      <c r="F55" s="40"/>
      <c r="G55" s="258"/>
      <c r="H55" s="43"/>
    </row>
    <row r="56" spans="2:8" x14ac:dyDescent="0.2">
      <c r="B56" s="51"/>
      <c r="C56" s="15"/>
      <c r="D56" s="23"/>
      <c r="E56" s="23"/>
      <c r="F56" s="40"/>
      <c r="G56" s="258" t="str">
        <f t="shared" ref="G56:G64" si="2">IF(D56="","",E56*F56)</f>
        <v/>
      </c>
      <c r="H56" s="43"/>
    </row>
    <row r="57" spans="2:8" x14ac:dyDescent="0.2">
      <c r="B57" s="51"/>
      <c r="C57" s="15"/>
      <c r="D57" s="23"/>
      <c r="E57" s="23"/>
      <c r="F57" s="40"/>
      <c r="G57" s="258" t="str">
        <f t="shared" si="2"/>
        <v/>
      </c>
      <c r="H57" s="43"/>
    </row>
    <row r="58" spans="2:8" x14ac:dyDescent="0.2">
      <c r="B58" s="51"/>
      <c r="C58" s="15"/>
      <c r="D58" s="23"/>
      <c r="E58" s="23"/>
      <c r="F58" s="40"/>
      <c r="G58" s="258" t="str">
        <f t="shared" si="2"/>
        <v/>
      </c>
      <c r="H58" s="43"/>
    </row>
    <row r="59" spans="2:8" x14ac:dyDescent="0.2">
      <c r="B59" s="51"/>
      <c r="C59" s="15"/>
      <c r="D59" s="23"/>
      <c r="E59" s="23"/>
      <c r="F59" s="40"/>
      <c r="G59" s="258" t="str">
        <f t="shared" si="2"/>
        <v/>
      </c>
      <c r="H59" s="43"/>
    </row>
    <row r="60" spans="2:8" x14ac:dyDescent="0.2">
      <c r="B60" s="51"/>
      <c r="C60" s="15"/>
      <c r="D60" s="23"/>
      <c r="E60" s="23"/>
      <c r="F60" s="40"/>
      <c r="G60" s="258" t="str">
        <f t="shared" si="2"/>
        <v/>
      </c>
      <c r="H60" s="43"/>
    </row>
    <row r="61" spans="2:8" x14ac:dyDescent="0.2">
      <c r="B61" s="51"/>
      <c r="C61" s="15"/>
      <c r="D61" s="23"/>
      <c r="E61" s="23"/>
      <c r="F61" s="40"/>
      <c r="G61" s="258" t="str">
        <f t="shared" si="2"/>
        <v/>
      </c>
      <c r="H61" s="43"/>
    </row>
    <row r="62" spans="2:8" x14ac:dyDescent="0.2">
      <c r="B62" s="51"/>
      <c r="C62" s="15"/>
      <c r="D62" s="23"/>
      <c r="E62" s="23"/>
      <c r="F62" s="40"/>
      <c r="G62" s="258" t="str">
        <f t="shared" si="2"/>
        <v/>
      </c>
      <c r="H62" s="43"/>
    </row>
    <row r="63" spans="2:8" x14ac:dyDescent="0.2">
      <c r="B63" s="51"/>
      <c r="C63" s="15"/>
      <c r="D63" s="23"/>
      <c r="E63" s="23"/>
      <c r="F63" s="40"/>
      <c r="G63" s="258" t="str">
        <f t="shared" si="2"/>
        <v/>
      </c>
      <c r="H63" s="43"/>
    </row>
    <row r="64" spans="2:8" x14ac:dyDescent="0.2">
      <c r="B64" s="51"/>
      <c r="C64" s="15"/>
      <c r="D64" s="23"/>
      <c r="E64" s="23"/>
      <c r="F64" s="40"/>
      <c r="G64" s="258" t="str">
        <f t="shared" si="2"/>
        <v/>
      </c>
      <c r="H64" s="43"/>
    </row>
    <row r="65" spans="2:8" s="31" customFormat="1" ht="24.95" customHeight="1" x14ac:dyDescent="0.2">
      <c r="B65" s="132" t="str">
        <f>$B$10</f>
        <v>C20.1</v>
      </c>
      <c r="C65" s="32" t="s">
        <v>652</v>
      </c>
      <c r="D65" s="33"/>
      <c r="E65" s="34"/>
      <c r="F65" s="33"/>
      <c r="G65" s="239">
        <f>SUM(G12:G64)</f>
        <v>2000000</v>
      </c>
      <c r="H65" s="36"/>
    </row>
  </sheetData>
  <mergeCells count="4">
    <mergeCell ref="E1:G1"/>
    <mergeCell ref="B5:F7"/>
    <mergeCell ref="G4:G7"/>
    <mergeCell ref="B4:F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0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0">
    <tabColor theme="3" tint="0.59999389629810485"/>
    <pageSetUpPr fitToPage="1"/>
  </sheetPr>
  <dimension ref="B1:H35"/>
  <sheetViews>
    <sheetView view="pageBreakPreview" topLeftCell="A4" zoomScale="80" zoomScaleNormal="100" zoomScaleSheetLayoutView="80" zoomScalePageLayoutView="150" workbookViewId="0">
      <selection activeCell="F25" sqref="F25"/>
    </sheetView>
  </sheetViews>
  <sheetFormatPr defaultColWidth="8.85546875" defaultRowHeight="12.75" x14ac:dyDescent="0.2"/>
  <cols>
    <col min="1" max="1" width="0.85546875" style="52" customWidth="1"/>
    <col min="2" max="2" width="11.7109375" style="55" customWidth="1"/>
    <col min="3" max="3" width="45.7109375" style="53" customWidth="1"/>
    <col min="4" max="4" width="13.7109375" style="53" customWidth="1"/>
    <col min="5" max="5" width="5.7109375" style="125" customWidth="1"/>
    <col min="6" max="6" width="15.140625" style="52" customWidth="1"/>
    <col min="7" max="7" width="15.7109375" style="52" customWidth="1"/>
    <col min="8" max="8" width="18.7109375" style="126" customWidth="1"/>
    <col min="9" max="16384" width="8.85546875" style="52"/>
  </cols>
  <sheetData>
    <row r="1" spans="2:8" ht="12.75" customHeight="1" x14ac:dyDescent="0.2">
      <c r="B1" s="2" t="str">
        <f>Client1</f>
        <v>Province of KwaZulu-Natal</v>
      </c>
      <c r="D1" s="4"/>
      <c r="E1" s="4"/>
      <c r="F1" s="356" t="str">
        <f>"Contract No. "&amp;ContractNo</f>
        <v>Contract No. ZNB01686/00000/00/HOD/INF/22/T</v>
      </c>
      <c r="G1" s="356"/>
      <c r="H1" s="356"/>
    </row>
    <row r="2" spans="2:8" s="1" customFormat="1" ht="18" customHeight="1" x14ac:dyDescent="0.2">
      <c r="B2" s="87" t="str">
        <f>Client2</f>
        <v>Department of Transport</v>
      </c>
      <c r="C2" s="53"/>
      <c r="D2" s="4"/>
      <c r="E2" s="4"/>
      <c r="F2" s="4"/>
      <c r="H2" s="5"/>
    </row>
    <row r="3" spans="2:8" s="1" customFormat="1" ht="16.5" customHeight="1" x14ac:dyDescent="0.2">
      <c r="B3" s="77"/>
      <c r="C3" s="90"/>
      <c r="D3" s="78"/>
      <c r="E3" s="78"/>
      <c r="F3" s="78"/>
      <c r="G3" s="79"/>
      <c r="H3" s="89"/>
    </row>
    <row r="4" spans="2:8" s="1" customFormat="1" ht="7.5" customHeight="1" x14ac:dyDescent="0.2">
      <c r="B4" s="349" t="str">
        <f>ContractDescription</f>
        <v>THE UPGRADE OF P130 FROM GRAVEL TO BLACKTOP FROM KM 15.00 TO KM 18.00 IN THE UMGUNGUNDLOVU DISTRICT UNDER THE PIETERMARITZBURG REGION</v>
      </c>
      <c r="C4" s="350"/>
      <c r="D4" s="350"/>
      <c r="E4" s="350"/>
      <c r="F4" s="350"/>
      <c r="G4" s="350"/>
      <c r="H4" s="354"/>
    </row>
    <row r="5" spans="2:8" ht="12.75" customHeight="1" x14ac:dyDescent="0.2">
      <c r="B5" s="349"/>
      <c r="C5" s="350"/>
      <c r="D5" s="350"/>
      <c r="E5" s="350"/>
      <c r="F5" s="350"/>
      <c r="G5" s="350"/>
      <c r="H5" s="354"/>
    </row>
    <row r="6" spans="2:8" ht="7.5" customHeight="1" x14ac:dyDescent="0.2">
      <c r="B6" s="351"/>
      <c r="C6" s="352"/>
      <c r="D6" s="352"/>
      <c r="E6" s="352"/>
      <c r="F6" s="352"/>
      <c r="G6" s="352"/>
      <c r="H6" s="355"/>
    </row>
    <row r="7" spans="2:8" ht="25.5" customHeight="1" x14ac:dyDescent="0.2">
      <c r="B7" s="399" t="s">
        <v>660</v>
      </c>
      <c r="C7" s="400"/>
      <c r="D7" s="400"/>
      <c r="E7" s="400"/>
      <c r="F7" s="400"/>
      <c r="G7" s="400"/>
      <c r="H7" s="400"/>
    </row>
    <row r="8" spans="2:8" x14ac:dyDescent="0.2">
      <c r="B8" s="12" t="s">
        <v>661</v>
      </c>
      <c r="C8" s="405" t="s">
        <v>1</v>
      </c>
      <c r="D8" s="401"/>
      <c r="E8" s="402"/>
      <c r="F8" s="12" t="s">
        <v>648</v>
      </c>
      <c r="G8" s="401" t="s">
        <v>5</v>
      </c>
      <c r="H8" s="402"/>
    </row>
    <row r="9" spans="2:8" x14ac:dyDescent="0.2">
      <c r="B9" s="23" t="str">
        <f>'C1.2'!B10</f>
        <v>C1.2</v>
      </c>
      <c r="C9" s="406" t="str">
        <f>'C1.2'!C10</f>
        <v>GENERAL REQUIREMENTS AND PAYMENT</v>
      </c>
      <c r="D9" s="407"/>
      <c r="E9" s="408"/>
      <c r="F9" s="42"/>
      <c r="G9" s="403">
        <f>'C1.2'!G185</f>
        <v>1400000</v>
      </c>
      <c r="H9" s="404"/>
    </row>
    <row r="10" spans="2:8" ht="12.75" customHeight="1" x14ac:dyDescent="0.2">
      <c r="B10" s="23" t="str">
        <f>'C1.3'!B10</f>
        <v>C1.3</v>
      </c>
      <c r="C10" s="394" t="str">
        <f>'C1.3'!C10</f>
        <v>CONTRACTOR'S SITE ESTABLISHMENT AND GENERAL OBLIGATIONS</v>
      </c>
      <c r="D10" s="395">
        <f>'C1.3'!D10</f>
        <v>0</v>
      </c>
      <c r="E10" s="396" t="e">
        <f>'C1.3'!#REF!</f>
        <v>#REF!</v>
      </c>
      <c r="F10" s="42"/>
      <c r="G10" s="390">
        <f>'C1.3'!G77</f>
        <v>0</v>
      </c>
      <c r="H10" s="391"/>
    </row>
    <row r="11" spans="2:8" ht="12.75" customHeight="1" x14ac:dyDescent="0.2">
      <c r="B11" s="23" t="str">
        <f>'C1.4'!B10</f>
        <v>C1.4</v>
      </c>
      <c r="C11" s="394" t="str">
        <f>'C1.4'!C10</f>
        <v>FACILITIES FOR THE ENGINEER</v>
      </c>
      <c r="D11" s="395">
        <f>'C1.4'!D10</f>
        <v>0</v>
      </c>
      <c r="E11" s="396" t="e">
        <f>'C1.4'!#REF!</f>
        <v>#REF!</v>
      </c>
      <c r="F11" s="42"/>
      <c r="G11" s="390">
        <f>'C1.4'!G121</f>
        <v>285000</v>
      </c>
      <c r="H11" s="391"/>
    </row>
    <row r="12" spans="2:8" ht="12.75" customHeight="1" x14ac:dyDescent="0.2">
      <c r="B12" s="23" t="str">
        <f>'C1.5'!B10</f>
        <v>C1.5</v>
      </c>
      <c r="C12" s="394" t="str">
        <f>'C1.5'!C10</f>
        <v>ACCOMMODATION OF TRAFFIC</v>
      </c>
      <c r="D12" s="395">
        <f>'C1.5'!D10</f>
        <v>0</v>
      </c>
      <c r="E12" s="396" t="e">
        <f>'C1.5'!#REF!</f>
        <v>#REF!</v>
      </c>
      <c r="F12" s="42"/>
      <c r="G12" s="390">
        <f>'C1.5'!G126</f>
        <v>100000</v>
      </c>
      <c r="H12" s="391"/>
    </row>
    <row r="13" spans="2:8" ht="12.75" customHeight="1" x14ac:dyDescent="0.2">
      <c r="B13" s="23" t="str">
        <f>'C1.6'!B10</f>
        <v>C1.6</v>
      </c>
      <c r="C13" s="394" t="str">
        <f>'C1.6'!C10</f>
        <v>CLEARING AND GRUBBING</v>
      </c>
      <c r="D13" s="395">
        <f>'C1.6'!D10</f>
        <v>0</v>
      </c>
      <c r="E13" s="396" t="e">
        <f>'C1.6'!#REF!</f>
        <v>#REF!</v>
      </c>
      <c r="F13" s="42"/>
      <c r="G13" s="390">
        <f>'C1.6'!G50</f>
        <v>100000</v>
      </c>
      <c r="H13" s="391"/>
    </row>
    <row r="14" spans="2:8" ht="12.75" customHeight="1" x14ac:dyDescent="0.2">
      <c r="B14" s="23" t="str">
        <f>'C1.7'!B10</f>
        <v>C1.7</v>
      </c>
      <c r="C14" s="394" t="str">
        <f>'C1.7'!C10</f>
        <v>LOADING AND HAULING</v>
      </c>
      <c r="D14" s="395">
        <f>'C1.7'!D10</f>
        <v>0</v>
      </c>
      <c r="E14" s="396" t="e">
        <f>'C1.7'!#REF!</f>
        <v>#REF!</v>
      </c>
      <c r="F14" s="42"/>
      <c r="G14" s="390">
        <f>'C1.7'!G61</f>
        <v>0</v>
      </c>
      <c r="H14" s="391"/>
    </row>
    <row r="15" spans="2:8" ht="26.25" customHeight="1" x14ac:dyDescent="0.2">
      <c r="B15" s="23" t="str">
        <f>'C2.1'!B10</f>
        <v>C2.1</v>
      </c>
      <c r="C15" s="394" t="str">
        <f>'C2.1'!C10</f>
        <v>GENERAL REQUIREMENTS AND TRENCHING FOR SERVICES</v>
      </c>
      <c r="D15" s="395">
        <f>'C2.1'!D10</f>
        <v>0</v>
      </c>
      <c r="E15" s="396" t="e">
        <f>'C2.1'!#REF!</f>
        <v>#REF!</v>
      </c>
      <c r="F15" s="42"/>
      <c r="G15" s="390">
        <f>'C2.1'!G31</f>
        <v>150000</v>
      </c>
      <c r="H15" s="391"/>
    </row>
    <row r="16" spans="2:8" ht="37.5" customHeight="1" x14ac:dyDescent="0.2">
      <c r="B16" s="23" t="str">
        <f>'C3.1'!B10</f>
        <v>C3.1</v>
      </c>
      <c r="C16" s="394" t="str">
        <f>'C3.1'!C10</f>
        <v>DRAINS</v>
      </c>
      <c r="D16" s="395">
        <f>'C3.1'!D10</f>
        <v>0</v>
      </c>
      <c r="E16" s="396" t="e">
        <f>'C3.1'!#REF!</f>
        <v>#REF!</v>
      </c>
      <c r="F16" s="42"/>
      <c r="G16" s="390">
        <f>'C3.1'!G76</f>
        <v>0</v>
      </c>
      <c r="H16" s="391"/>
    </row>
    <row r="17" spans="2:8" ht="12.75" customHeight="1" x14ac:dyDescent="0.2">
      <c r="B17" s="23" t="str">
        <f>'C3.3'!B9</f>
        <v>C3.3</v>
      </c>
      <c r="C17" s="394" t="str">
        <f>'C3.3'!C9</f>
        <v>CONCRETE KERBING AND CHANNELING, ASPHALT BERMS, CHUTES, DOWNPIPES, AS WELL AS CONCRETE, STONE PITCHED AND GABION LININGS FOR OPEN DRAINS</v>
      </c>
      <c r="D17" s="395">
        <f>'C3.3'!D9</f>
        <v>0</v>
      </c>
      <c r="E17" s="396" t="e">
        <f>'C3.3'!#REF!</f>
        <v>#REF!</v>
      </c>
      <c r="F17" s="42"/>
      <c r="G17" s="390">
        <f>'C3.3'!G51</f>
        <v>0</v>
      </c>
      <c r="H17" s="391"/>
    </row>
    <row r="18" spans="2:8" ht="39.75" customHeight="1" x14ac:dyDescent="0.2">
      <c r="B18" s="23" t="str">
        <f>'C4.2'!B10</f>
        <v>C4.2</v>
      </c>
      <c r="C18" s="394" t="str">
        <f>'C4.2'!C10</f>
        <v>CUT MATERIALS</v>
      </c>
      <c r="D18" s="395">
        <f>'C4.2'!D10</f>
        <v>0</v>
      </c>
      <c r="E18" s="396" t="e">
        <f>'C4.2'!#REF!</f>
        <v>#REF!</v>
      </c>
      <c r="F18" s="42"/>
      <c r="G18" s="390">
        <f>'C4.2'!G47</f>
        <v>50000</v>
      </c>
      <c r="H18" s="391"/>
    </row>
    <row r="19" spans="2:8" ht="12.75" customHeight="1" x14ac:dyDescent="0.2">
      <c r="B19" s="23" t="str">
        <f>'C4.4'!B10</f>
        <v>C4.4</v>
      </c>
      <c r="C19" s="394" t="str">
        <f>'C4.4'!C10</f>
        <v>COMMERCIAL MATERIALS</v>
      </c>
      <c r="D19" s="395" t="e">
        <f>'C4.4'!#REF!</f>
        <v>#REF!</v>
      </c>
      <c r="E19" s="396" t="e">
        <f>'C4.4'!#REF!</f>
        <v>#REF!</v>
      </c>
      <c r="F19" s="42"/>
      <c r="G19" s="390">
        <f>'C4.4'!G55</f>
        <v>50000</v>
      </c>
      <c r="H19" s="391"/>
    </row>
    <row r="20" spans="2:8" ht="44.25" customHeight="1" x14ac:dyDescent="0.2">
      <c r="B20" s="23" t="str">
        <f>'C5.1'!B10</f>
        <v>C5.1</v>
      </c>
      <c r="C20" s="394" t="str">
        <f>'C5.1'!C10</f>
        <v>ROADBED</v>
      </c>
      <c r="D20" s="395">
        <f>'C5.1'!D10</f>
        <v>0</v>
      </c>
      <c r="E20" s="396" t="e">
        <f>'C5.1'!#REF!</f>
        <v>#REF!</v>
      </c>
      <c r="F20" s="42"/>
      <c r="G20" s="390">
        <f>'C5.1'!G48</f>
        <v>0</v>
      </c>
      <c r="H20" s="391"/>
    </row>
    <row r="21" spans="2:8" ht="12.75" customHeight="1" x14ac:dyDescent="0.2">
      <c r="B21" s="23" t="str">
        <f>'C5.2'!B10</f>
        <v>C5.2</v>
      </c>
      <c r="C21" s="394" t="str">
        <f>'C5.2'!C10</f>
        <v>FILL</v>
      </c>
      <c r="D21" s="395">
        <f>'C5.2'!D10</f>
        <v>0</v>
      </c>
      <c r="E21" s="396" t="e">
        <f>'C5.2'!#REF!</f>
        <v>#REF!</v>
      </c>
      <c r="F21" s="42"/>
      <c r="G21" s="390">
        <f>'C5.2'!G31</f>
        <v>0</v>
      </c>
      <c r="H21" s="391"/>
    </row>
    <row r="22" spans="2:8" ht="12.75" customHeight="1" x14ac:dyDescent="0.2">
      <c r="B22" s="23" t="str">
        <f>'C5.3'!B10</f>
        <v>C5.3</v>
      </c>
      <c r="C22" s="394" t="str">
        <f>'C5.3'!C10</f>
        <v>ROAD PAVEMENT LAYERS</v>
      </c>
      <c r="D22" s="395">
        <f>'C5.3'!D10</f>
        <v>0</v>
      </c>
      <c r="E22" s="396" t="e">
        <f>'C5.3'!#REF!</f>
        <v>#REF!</v>
      </c>
      <c r="F22" s="42"/>
      <c r="G22" s="390">
        <f>'C5.3'!G60</f>
        <v>0</v>
      </c>
      <c r="H22" s="391"/>
    </row>
    <row r="23" spans="2:8" ht="12.75" customHeight="1" x14ac:dyDescent="0.2">
      <c r="B23" s="23" t="str">
        <f>'C5.4'!B10</f>
        <v>C5.4</v>
      </c>
      <c r="C23" s="394" t="str">
        <f>'C5.4'!C10</f>
        <v>STABILISATION</v>
      </c>
      <c r="D23" s="395">
        <f>'C5.4'!D10</f>
        <v>0</v>
      </c>
      <c r="E23" s="396" t="e">
        <f>'C5.4'!#REF!</f>
        <v>#REF!</v>
      </c>
      <c r="F23" s="42"/>
      <c r="G23" s="390">
        <f>'C5.4'!G40</f>
        <v>0</v>
      </c>
      <c r="H23" s="391"/>
    </row>
    <row r="24" spans="2:8" x14ac:dyDescent="0.2">
      <c r="B24" s="23" t="str">
        <f>'C8.1'!B10</f>
        <v>C8.1</v>
      </c>
      <c r="C24" s="394" t="str">
        <f>'C8.1'!C10</f>
        <v>PRIME COAT</v>
      </c>
      <c r="D24" s="395">
        <f>'C8.1'!D10</f>
        <v>0</v>
      </c>
      <c r="E24" s="396" t="e">
        <f>'C8.1'!#REF!</f>
        <v>#REF!</v>
      </c>
      <c r="F24" s="42"/>
      <c r="G24" s="390">
        <f>'C8.1'!G67</f>
        <v>0</v>
      </c>
      <c r="H24" s="391"/>
    </row>
    <row r="25" spans="2:8" x14ac:dyDescent="0.2">
      <c r="B25" s="23" t="str">
        <f>'C11.5'!B10</f>
        <v>C11.5</v>
      </c>
      <c r="C25" s="394" t="str">
        <f>'C11.5'!C10</f>
        <v>FENCING</v>
      </c>
      <c r="D25" s="395">
        <f>'C11.5'!D13</f>
        <v>0</v>
      </c>
      <c r="E25" s="396" t="e">
        <f>'C11.5'!#REF!</f>
        <v>#REF!</v>
      </c>
      <c r="F25" s="42"/>
      <c r="G25" s="390">
        <f>'C11.5'!G43</f>
        <v>0</v>
      </c>
      <c r="H25" s="391"/>
    </row>
    <row r="26" spans="2:8" x14ac:dyDescent="0.2">
      <c r="B26" s="23" t="str">
        <f>'C11.6'!B10</f>
        <v>C11.6</v>
      </c>
      <c r="C26" s="394" t="str">
        <f>'C11.6'!C10</f>
        <v>ROAD SIGNS</v>
      </c>
      <c r="D26" s="395">
        <f>'C11.6'!D11</f>
        <v>0</v>
      </c>
      <c r="E26" s="396" t="e">
        <f>'C11.6'!#REF!</f>
        <v>#REF!</v>
      </c>
      <c r="F26" s="42"/>
      <c r="G26" s="390">
        <f>'C11.6'!G56</f>
        <v>0</v>
      </c>
      <c r="H26" s="391"/>
    </row>
    <row r="27" spans="2:8" ht="12.75" customHeight="1" x14ac:dyDescent="0.2">
      <c r="B27" s="23" t="str">
        <f>'C11.7'!B10</f>
        <v>C11.7</v>
      </c>
      <c r="C27" s="394" t="str">
        <f>'C11.7'!C10</f>
        <v>ROAD MARKINGS AND ROAD STUDS</v>
      </c>
      <c r="D27" s="395">
        <f>'C11.7'!D11</f>
        <v>0</v>
      </c>
      <c r="E27" s="396" t="e">
        <f>'C11.7'!#REF!</f>
        <v>#REF!</v>
      </c>
      <c r="F27" s="42"/>
      <c r="G27" s="390">
        <f>'C11.7'!G59</f>
        <v>0</v>
      </c>
      <c r="H27" s="391"/>
    </row>
    <row r="28" spans="2:8" x14ac:dyDescent="0.2">
      <c r="B28" s="23" t="str">
        <f>'C11.9'!B10</f>
        <v>C11.9</v>
      </c>
      <c r="C28" s="394" t="str">
        <f>'C11.9'!C10</f>
        <v>FINISHING THE ROAD AND ROAD RESERVE AND TREATING OLD ROADS</v>
      </c>
      <c r="D28" s="395">
        <f>'C11.9'!D11</f>
        <v>0</v>
      </c>
      <c r="E28" s="396" t="e">
        <f>'C11.9'!#REF!</f>
        <v>#REF!</v>
      </c>
      <c r="F28" s="42"/>
      <c r="G28" s="390">
        <f>'C11.9'!G73</f>
        <v>0</v>
      </c>
      <c r="H28" s="391"/>
    </row>
    <row r="29" spans="2:8" x14ac:dyDescent="0.2">
      <c r="B29" s="23" t="str">
        <f>'C12.10'!B10</f>
        <v>C12.10</v>
      </c>
      <c r="C29" s="394" t="str">
        <f>'C12.10'!C10</f>
        <v>HARD EXCAVATION BY BLASTING</v>
      </c>
      <c r="D29" s="395">
        <f>'C12.10'!D11</f>
        <v>0</v>
      </c>
      <c r="E29" s="396" t="e">
        <f>'C12.10'!#REF!</f>
        <v>#REF!</v>
      </c>
      <c r="F29" s="42"/>
      <c r="G29" s="390">
        <f>'C12.10'!G72</f>
        <v>0</v>
      </c>
      <c r="H29" s="391"/>
    </row>
    <row r="30" spans="2:8" x14ac:dyDescent="0.2">
      <c r="B30" s="212" t="s">
        <v>406</v>
      </c>
      <c r="C30" s="387" t="str">
        <f>'C20.1'!C10</f>
        <v>TESTING MATERIALS AND JUDGEMENT OF WORKMANSHIP</v>
      </c>
      <c r="D30" s="387"/>
      <c r="E30" s="387"/>
      <c r="F30" s="135"/>
      <c r="G30" s="392">
        <f>'C20.1'!G65</f>
        <v>2000000</v>
      </c>
      <c r="H30" s="393"/>
    </row>
    <row r="31" spans="2:8" x14ac:dyDescent="0.2">
      <c r="B31" s="397" t="s">
        <v>689</v>
      </c>
      <c r="C31" s="398"/>
      <c r="D31" s="398"/>
      <c r="E31" s="398"/>
      <c r="F31" s="398"/>
      <c r="G31" s="388">
        <f>SUM(G9:H30)</f>
        <v>4135000</v>
      </c>
      <c r="H31" s="389"/>
    </row>
    <row r="35" spans="8:8" x14ac:dyDescent="0.2">
      <c r="H35" s="126" t="s">
        <v>796</v>
      </c>
    </row>
  </sheetData>
  <mergeCells count="52">
    <mergeCell ref="G11:H11"/>
    <mergeCell ref="G12:H12"/>
    <mergeCell ref="C8:E8"/>
    <mergeCell ref="C9:E9"/>
    <mergeCell ref="C10:E10"/>
    <mergeCell ref="C11:E11"/>
    <mergeCell ref="C12:E12"/>
    <mergeCell ref="F1:H1"/>
    <mergeCell ref="B7:H7"/>
    <mergeCell ref="G8:H8"/>
    <mergeCell ref="G9:H9"/>
    <mergeCell ref="G10:H10"/>
    <mergeCell ref="H4:H6"/>
    <mergeCell ref="B4:G6"/>
    <mergeCell ref="C13:E13"/>
    <mergeCell ref="C14:E14"/>
    <mergeCell ref="G17:H17"/>
    <mergeCell ref="G18:H18"/>
    <mergeCell ref="C15:E15"/>
    <mergeCell ref="C16:E16"/>
    <mergeCell ref="C17:E17"/>
    <mergeCell ref="G13:H13"/>
    <mergeCell ref="G14:H14"/>
    <mergeCell ref="G15:H15"/>
    <mergeCell ref="G16:H16"/>
    <mergeCell ref="C18:E18"/>
    <mergeCell ref="G19:H19"/>
    <mergeCell ref="C29:E29"/>
    <mergeCell ref="C28:E28"/>
    <mergeCell ref="C25:E25"/>
    <mergeCell ref="C26:E26"/>
    <mergeCell ref="C27:E27"/>
    <mergeCell ref="G29:H29"/>
    <mergeCell ref="G20:H20"/>
    <mergeCell ref="C24:E24"/>
    <mergeCell ref="C22:E22"/>
    <mergeCell ref="C23:E23"/>
    <mergeCell ref="C20:E20"/>
    <mergeCell ref="C21:E21"/>
    <mergeCell ref="G21:H21"/>
    <mergeCell ref="G22:H22"/>
    <mergeCell ref="C19:E19"/>
    <mergeCell ref="C30:E30"/>
    <mergeCell ref="G31:H31"/>
    <mergeCell ref="G23:H23"/>
    <mergeCell ref="G24:H24"/>
    <mergeCell ref="G28:H28"/>
    <mergeCell ref="G25:H25"/>
    <mergeCell ref="G26:H26"/>
    <mergeCell ref="G27:H27"/>
    <mergeCell ref="G30:H30"/>
    <mergeCell ref="B31:F31"/>
  </mergeCells>
  <printOptions horizontalCentered="1"/>
  <pageMargins left="0.43307086614173229" right="0.31496062992125984" top="0.43307086614173229" bottom="0.62992125984251968" header="0.35433070866141736" footer="0.31496062992125984"/>
  <pageSetup paperSize="8" firstPageNumber="31" fitToHeight="0" orientation="landscape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63"/>
  <sheetViews>
    <sheetView view="pageBreakPreview" topLeftCell="A43" zoomScale="85" zoomScaleNormal="125" zoomScaleSheetLayoutView="85" workbookViewId="0">
      <selection activeCell="K17" sqref="K17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4" customWidth="1"/>
    <col min="6" max="6" width="15.7109375" style="185" customWidth="1"/>
    <col min="7" max="7" width="15.7109375" style="5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78"/>
      <c r="F3" s="186"/>
      <c r="G3" s="89"/>
    </row>
    <row r="4" spans="2:8" x14ac:dyDescent="0.2">
      <c r="B4" s="346" t="s">
        <v>814</v>
      </c>
      <c r="C4" s="347"/>
      <c r="D4" s="347"/>
      <c r="E4" s="347"/>
      <c r="F4" s="347"/>
      <c r="G4" s="353" t="str">
        <f>"CHAPTER "&amp;B10</f>
        <v>CHAPTER E1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2" t="s">
        <v>3</v>
      </c>
      <c r="F8" s="176" t="s">
        <v>4</v>
      </c>
      <c r="G8" s="12" t="s">
        <v>5</v>
      </c>
      <c r="H8" s="13"/>
    </row>
    <row r="9" spans="2:8" x14ac:dyDescent="0.2">
      <c r="B9" s="14"/>
      <c r="C9" s="15"/>
      <c r="D9" s="16"/>
      <c r="E9" s="16"/>
      <c r="F9" s="187"/>
      <c r="G9" s="18" t="str">
        <f t="shared" ref="G9:G39" si="0">IF(D9="","",E9*F9)</f>
        <v/>
      </c>
      <c r="H9" s="19"/>
    </row>
    <row r="10" spans="2:8" ht="25.5" x14ac:dyDescent="0.2">
      <c r="B10" s="73" t="s">
        <v>815</v>
      </c>
      <c r="C10" s="21" t="s">
        <v>645</v>
      </c>
      <c r="D10" s="23"/>
      <c r="E10" s="23"/>
      <c r="F10" s="188"/>
      <c r="G10" s="18" t="str">
        <f t="shared" si="0"/>
        <v/>
      </c>
      <c r="H10" s="43"/>
    </row>
    <row r="11" spans="2:8" ht="25.5" x14ac:dyDescent="0.2">
      <c r="B11" s="51" t="s">
        <v>841</v>
      </c>
      <c r="C11" s="15" t="s">
        <v>646</v>
      </c>
      <c r="D11" s="23" t="s">
        <v>11</v>
      </c>
      <c r="E11" s="23">
        <v>1</v>
      </c>
      <c r="F11" s="188"/>
      <c r="G11" s="18">
        <f t="shared" si="0"/>
        <v>0</v>
      </c>
      <c r="H11" s="43"/>
    </row>
    <row r="12" spans="2:8" x14ac:dyDescent="0.2">
      <c r="B12" s="73"/>
      <c r="C12" s="15"/>
      <c r="D12" s="23"/>
      <c r="E12" s="23"/>
      <c r="F12" s="188"/>
      <c r="G12" s="18" t="str">
        <f t="shared" si="0"/>
        <v/>
      </c>
      <c r="H12" s="43"/>
    </row>
    <row r="13" spans="2:8" ht="25.5" x14ac:dyDescent="0.2">
      <c r="B13" s="51" t="s">
        <v>842</v>
      </c>
      <c r="C13" s="15" t="s">
        <v>816</v>
      </c>
      <c r="D13" s="23"/>
      <c r="E13" s="24"/>
      <c r="F13" s="189"/>
      <c r="G13" s="18" t="str">
        <f t="shared" si="0"/>
        <v/>
      </c>
      <c r="H13" s="44"/>
    </row>
    <row r="14" spans="2:8" x14ac:dyDescent="0.2">
      <c r="B14" s="73"/>
      <c r="C14" s="15"/>
      <c r="D14" s="23"/>
      <c r="E14" s="199"/>
      <c r="F14" s="190"/>
      <c r="G14" s="202" t="str">
        <f t="shared" si="0"/>
        <v/>
      </c>
      <c r="H14" s="44"/>
    </row>
    <row r="15" spans="2:8" x14ac:dyDescent="0.2">
      <c r="B15" s="51" t="s">
        <v>75</v>
      </c>
      <c r="C15" s="15" t="s">
        <v>674</v>
      </c>
      <c r="D15" s="23"/>
      <c r="E15" s="199"/>
      <c r="F15" s="190"/>
      <c r="G15" s="202" t="str">
        <f t="shared" si="0"/>
        <v/>
      </c>
      <c r="H15" s="44"/>
    </row>
    <row r="16" spans="2:8" x14ac:dyDescent="0.2">
      <c r="B16" s="73"/>
      <c r="C16" s="15"/>
      <c r="D16" s="23"/>
      <c r="E16" s="199"/>
      <c r="F16" s="190"/>
      <c r="G16" s="202" t="str">
        <f t="shared" si="0"/>
        <v/>
      </c>
      <c r="H16" s="44"/>
    </row>
    <row r="17" spans="2:8" x14ac:dyDescent="0.2">
      <c r="B17" s="51" t="s">
        <v>250</v>
      </c>
      <c r="C17" s="15" t="s">
        <v>672</v>
      </c>
      <c r="D17" s="23" t="s">
        <v>532</v>
      </c>
      <c r="E17" s="199">
        <v>150000</v>
      </c>
      <c r="F17" s="190">
        <v>1</v>
      </c>
      <c r="G17" s="202">
        <f t="shared" si="0"/>
        <v>150000</v>
      </c>
      <c r="H17" s="43"/>
    </row>
    <row r="18" spans="2:8" x14ac:dyDescent="0.2">
      <c r="B18" s="51"/>
      <c r="C18" s="15"/>
      <c r="D18" s="23"/>
      <c r="E18" s="199"/>
      <c r="F18" s="190"/>
      <c r="G18" s="202" t="str">
        <f t="shared" si="0"/>
        <v/>
      </c>
      <c r="H18" s="43"/>
    </row>
    <row r="19" spans="2:8" ht="25.5" x14ac:dyDescent="0.2">
      <c r="B19" s="51" t="s">
        <v>251</v>
      </c>
      <c r="C19" s="15" t="s">
        <v>844</v>
      </c>
      <c r="D19" s="23" t="s">
        <v>54</v>
      </c>
      <c r="E19" s="297">
        <f>E17</f>
        <v>150000</v>
      </c>
      <c r="F19" s="319"/>
      <c r="G19" s="202">
        <f t="shared" si="0"/>
        <v>0</v>
      </c>
    </row>
    <row r="20" spans="2:8" x14ac:dyDescent="0.2">
      <c r="B20" s="51"/>
      <c r="C20" s="1"/>
      <c r="D20" s="23"/>
      <c r="E20" s="199"/>
      <c r="F20" s="190"/>
      <c r="G20" s="202" t="str">
        <f t="shared" si="0"/>
        <v/>
      </c>
    </row>
    <row r="21" spans="2:8" x14ac:dyDescent="0.2">
      <c r="B21" s="51" t="s">
        <v>77</v>
      </c>
      <c r="C21" s="15" t="s">
        <v>673</v>
      </c>
      <c r="D21" s="23"/>
      <c r="E21" s="199"/>
      <c r="F21" s="190"/>
      <c r="G21" s="202" t="str">
        <f t="shared" si="0"/>
        <v/>
      </c>
    </row>
    <row r="22" spans="2:8" x14ac:dyDescent="0.2">
      <c r="B22" s="51"/>
      <c r="C22" s="15"/>
      <c r="D22" s="23"/>
      <c r="E22" s="199"/>
      <c r="F22" s="190"/>
      <c r="G22" s="202" t="str">
        <f t="shared" si="0"/>
        <v/>
      </c>
    </row>
    <row r="23" spans="2:8" x14ac:dyDescent="0.2">
      <c r="B23" s="51" t="s">
        <v>351</v>
      </c>
      <c r="C23" s="15" t="s">
        <v>672</v>
      </c>
      <c r="D23" s="23" t="s">
        <v>532</v>
      </c>
      <c r="E23" s="199">
        <v>150000</v>
      </c>
      <c r="F23" s="190">
        <v>1</v>
      </c>
      <c r="G23" s="202">
        <f t="shared" si="0"/>
        <v>150000</v>
      </c>
    </row>
    <row r="24" spans="2:8" x14ac:dyDescent="0.2">
      <c r="B24" s="51"/>
      <c r="C24" s="15"/>
      <c r="D24" s="23"/>
      <c r="E24" s="199"/>
      <c r="F24" s="190"/>
      <c r="G24" s="202" t="str">
        <f t="shared" si="0"/>
        <v/>
      </c>
    </row>
    <row r="25" spans="2:8" ht="25.5" x14ac:dyDescent="0.2">
      <c r="B25" s="51" t="s">
        <v>352</v>
      </c>
      <c r="C25" s="15" t="s">
        <v>845</v>
      </c>
      <c r="D25" s="23" t="s">
        <v>54</v>
      </c>
      <c r="E25" s="297">
        <f>E23</f>
        <v>150000</v>
      </c>
      <c r="F25" s="319"/>
      <c r="G25" s="202">
        <f t="shared" si="0"/>
        <v>0</v>
      </c>
      <c r="H25" s="44"/>
    </row>
    <row r="26" spans="2:8" x14ac:dyDescent="0.2">
      <c r="B26" s="51"/>
      <c r="C26" s="15"/>
      <c r="D26" s="23"/>
      <c r="E26" s="264"/>
      <c r="F26" s="316"/>
      <c r="G26" s="202" t="str">
        <f t="shared" si="0"/>
        <v/>
      </c>
      <c r="H26" s="19"/>
    </row>
    <row r="27" spans="2:8" s="38" customFormat="1" x14ac:dyDescent="0.2">
      <c r="B27" s="51" t="s">
        <v>78</v>
      </c>
      <c r="C27" s="15" t="s">
        <v>675</v>
      </c>
      <c r="D27" s="23"/>
      <c r="E27" s="264"/>
      <c r="F27" s="316"/>
      <c r="G27" s="202" t="str">
        <f t="shared" si="0"/>
        <v/>
      </c>
      <c r="H27" s="19"/>
    </row>
    <row r="28" spans="2:8" x14ac:dyDescent="0.2">
      <c r="B28" s="51"/>
      <c r="C28" s="15"/>
      <c r="D28" s="23"/>
      <c r="E28" s="199"/>
      <c r="F28" s="190"/>
      <c r="G28" s="202" t="str">
        <f t="shared" si="0"/>
        <v/>
      </c>
      <c r="H28" s="44"/>
    </row>
    <row r="29" spans="2:8" x14ac:dyDescent="0.2">
      <c r="B29" s="51" t="s">
        <v>392</v>
      </c>
      <c r="C29" s="15" t="s">
        <v>672</v>
      </c>
      <c r="D29" s="23" t="s">
        <v>532</v>
      </c>
      <c r="E29" s="199">
        <v>150000</v>
      </c>
      <c r="F29" s="190">
        <v>1</v>
      </c>
      <c r="G29" s="202">
        <f t="shared" si="0"/>
        <v>150000</v>
      </c>
      <c r="H29" s="44"/>
    </row>
    <row r="30" spans="2:8" x14ac:dyDescent="0.2">
      <c r="B30" s="51"/>
      <c r="C30" s="15"/>
      <c r="D30" s="23"/>
      <c r="E30" s="199"/>
      <c r="F30" s="190"/>
      <c r="G30" s="202" t="str">
        <f t="shared" si="0"/>
        <v/>
      </c>
      <c r="H30" s="43"/>
    </row>
    <row r="31" spans="2:8" ht="25.5" x14ac:dyDescent="0.2">
      <c r="B31" s="51" t="s">
        <v>393</v>
      </c>
      <c r="C31" s="15" t="s">
        <v>846</v>
      </c>
      <c r="D31" s="23" t="s">
        <v>54</v>
      </c>
      <c r="E31" s="297">
        <f>E29</f>
        <v>150000</v>
      </c>
      <c r="F31" s="319"/>
      <c r="G31" s="202">
        <f t="shared" si="0"/>
        <v>0</v>
      </c>
      <c r="H31" s="43"/>
    </row>
    <row r="32" spans="2:8" x14ac:dyDescent="0.2">
      <c r="B32" s="51"/>
      <c r="C32" s="15"/>
      <c r="D32" s="23"/>
      <c r="E32" s="199"/>
      <c r="F32" s="190"/>
      <c r="G32" s="202" t="str">
        <f t="shared" si="0"/>
        <v/>
      </c>
      <c r="H32" s="43"/>
    </row>
    <row r="33" spans="2:8" ht="25.5" x14ac:dyDescent="0.2">
      <c r="B33" s="51" t="s">
        <v>79</v>
      </c>
      <c r="C33" s="15" t="s">
        <v>847</v>
      </c>
      <c r="D33" s="23"/>
      <c r="E33" s="199"/>
      <c r="F33" s="190"/>
      <c r="G33" s="202" t="str">
        <f t="shared" si="0"/>
        <v/>
      </c>
      <c r="H33" s="43"/>
    </row>
    <row r="34" spans="2:8" x14ac:dyDescent="0.2">
      <c r="B34" s="51"/>
      <c r="C34" s="15"/>
      <c r="D34" s="23"/>
      <c r="E34" s="23"/>
      <c r="F34" s="188"/>
      <c r="G34" s="202" t="str">
        <f t="shared" si="0"/>
        <v/>
      </c>
      <c r="H34" s="43"/>
    </row>
    <row r="35" spans="2:8" x14ac:dyDescent="0.2">
      <c r="B35" s="51" t="s">
        <v>410</v>
      </c>
      <c r="C35" s="15" t="s">
        <v>840</v>
      </c>
      <c r="D35" s="23" t="s">
        <v>532</v>
      </c>
      <c r="E35" s="199">
        <v>150000</v>
      </c>
      <c r="F35" s="190">
        <v>1</v>
      </c>
      <c r="G35" s="202">
        <f t="shared" si="0"/>
        <v>150000</v>
      </c>
      <c r="H35" s="43"/>
    </row>
    <row r="36" spans="2:8" x14ac:dyDescent="0.2">
      <c r="B36" s="51"/>
      <c r="C36" s="15"/>
      <c r="D36" s="23"/>
      <c r="E36" s="23"/>
      <c r="F36" s="190"/>
      <c r="G36" s="202" t="str">
        <f t="shared" si="0"/>
        <v/>
      </c>
      <c r="H36" s="43"/>
    </row>
    <row r="37" spans="2:8" ht="25.5" x14ac:dyDescent="0.2">
      <c r="B37" s="51" t="s">
        <v>677</v>
      </c>
      <c r="C37" s="15" t="s">
        <v>848</v>
      </c>
      <c r="D37" s="23" t="s">
        <v>54</v>
      </c>
      <c r="E37" s="297">
        <f>E35</f>
        <v>150000</v>
      </c>
      <c r="F37" s="319"/>
      <c r="G37" s="202">
        <f t="shared" si="0"/>
        <v>0</v>
      </c>
      <c r="H37" s="43"/>
    </row>
    <row r="38" spans="2:8" x14ac:dyDescent="0.2">
      <c r="B38" s="51"/>
      <c r="C38" s="15"/>
      <c r="D38" s="23"/>
      <c r="E38" s="23"/>
      <c r="F38" s="190"/>
      <c r="G38" s="202" t="str">
        <f t="shared" si="0"/>
        <v/>
      </c>
      <c r="H38" s="43"/>
    </row>
    <row r="39" spans="2:8" x14ac:dyDescent="0.2">
      <c r="B39" s="51" t="s">
        <v>843</v>
      </c>
      <c r="C39" s="15" t="s">
        <v>817</v>
      </c>
      <c r="D39" s="23"/>
      <c r="E39" s="23"/>
      <c r="F39" s="190"/>
      <c r="G39" s="202" t="str">
        <f t="shared" si="0"/>
        <v/>
      </c>
      <c r="H39" s="43"/>
    </row>
    <row r="40" spans="2:8" x14ac:dyDescent="0.2">
      <c r="B40" s="51"/>
      <c r="C40" s="15"/>
      <c r="D40" s="23"/>
      <c r="E40" s="23"/>
      <c r="F40" s="190"/>
      <c r="G40" s="202" t="str">
        <f t="shared" ref="G40:G59" si="1">IF(D40="","",E40*F40)</f>
        <v/>
      </c>
      <c r="H40" s="43"/>
    </row>
    <row r="41" spans="2:8" x14ac:dyDescent="0.2">
      <c r="B41" s="51" t="s">
        <v>75</v>
      </c>
      <c r="C41" s="15" t="s">
        <v>849</v>
      </c>
      <c r="D41" s="23" t="s">
        <v>532</v>
      </c>
      <c r="E41" s="23">
        <v>200000</v>
      </c>
      <c r="F41" s="190">
        <v>1</v>
      </c>
      <c r="G41" s="202">
        <f t="shared" si="1"/>
        <v>200000</v>
      </c>
      <c r="H41" s="43"/>
    </row>
    <row r="42" spans="2:8" x14ac:dyDescent="0.2">
      <c r="B42" s="51"/>
      <c r="C42" s="15"/>
      <c r="D42" s="23"/>
      <c r="E42" s="23"/>
      <c r="F42" s="190"/>
      <c r="G42" s="202" t="str">
        <f t="shared" si="1"/>
        <v/>
      </c>
      <c r="H42" s="43"/>
    </row>
    <row r="43" spans="2:8" x14ac:dyDescent="0.2">
      <c r="B43" s="51" t="s">
        <v>77</v>
      </c>
      <c r="C43" s="15" t="s">
        <v>681</v>
      </c>
      <c r="D43" s="23" t="s">
        <v>532</v>
      </c>
      <c r="E43" s="23">
        <v>40000</v>
      </c>
      <c r="F43" s="190">
        <v>1</v>
      </c>
      <c r="G43" s="202">
        <f t="shared" si="1"/>
        <v>40000</v>
      </c>
      <c r="H43" s="43"/>
    </row>
    <row r="44" spans="2:8" x14ac:dyDescent="0.2">
      <c r="B44" s="51"/>
      <c r="C44" s="15"/>
      <c r="D44" s="23"/>
      <c r="E44" s="23"/>
      <c r="F44" s="190"/>
      <c r="G44" s="202" t="str">
        <f t="shared" si="1"/>
        <v/>
      </c>
      <c r="H44" s="43"/>
    </row>
    <row r="45" spans="2:8" ht="25.5" x14ac:dyDescent="0.2">
      <c r="B45" s="51" t="s">
        <v>96</v>
      </c>
      <c r="C45" s="15" t="s">
        <v>850</v>
      </c>
      <c r="D45" s="23" t="s">
        <v>54</v>
      </c>
      <c r="E45" s="23">
        <v>240000</v>
      </c>
      <c r="F45" s="319"/>
      <c r="G45" s="202">
        <f t="shared" si="1"/>
        <v>0</v>
      </c>
      <c r="H45" s="43"/>
    </row>
    <row r="46" spans="2:8" x14ac:dyDescent="0.2">
      <c r="B46" s="51"/>
      <c r="C46" s="15"/>
      <c r="D46" s="23"/>
      <c r="E46" s="23"/>
      <c r="F46" s="190"/>
      <c r="G46" s="202" t="str">
        <f t="shared" si="1"/>
        <v/>
      </c>
      <c r="H46" s="43"/>
    </row>
    <row r="47" spans="2:8" x14ac:dyDescent="0.2">
      <c r="B47" s="51" t="s">
        <v>79</v>
      </c>
      <c r="C47" s="15" t="s">
        <v>851</v>
      </c>
      <c r="D47" s="23"/>
      <c r="E47" s="23"/>
      <c r="F47" s="190"/>
      <c r="G47" s="202" t="str">
        <f t="shared" si="1"/>
        <v/>
      </c>
      <c r="H47" s="43"/>
    </row>
    <row r="48" spans="2:8" x14ac:dyDescent="0.2">
      <c r="B48" s="51"/>
      <c r="C48" s="15"/>
      <c r="D48" s="23"/>
      <c r="E48" s="23"/>
      <c r="F48" s="190"/>
      <c r="G48" s="202" t="str">
        <f t="shared" si="1"/>
        <v/>
      </c>
      <c r="H48" s="43"/>
    </row>
    <row r="49" spans="2:8" x14ac:dyDescent="0.2">
      <c r="B49" s="51" t="s">
        <v>410</v>
      </c>
      <c r="C49" s="15" t="s">
        <v>852</v>
      </c>
      <c r="D49" s="23" t="s">
        <v>532</v>
      </c>
      <c r="E49" s="23">
        <v>400000</v>
      </c>
      <c r="F49" s="190">
        <v>1</v>
      </c>
      <c r="G49" s="202">
        <f t="shared" si="1"/>
        <v>400000</v>
      </c>
      <c r="H49" s="43"/>
    </row>
    <row r="50" spans="2:8" x14ac:dyDescent="0.2">
      <c r="B50" s="51"/>
      <c r="C50" s="15"/>
      <c r="D50" s="23"/>
      <c r="E50" s="23"/>
      <c r="F50" s="190"/>
      <c r="G50" s="202" t="str">
        <f t="shared" si="1"/>
        <v/>
      </c>
      <c r="H50" s="43"/>
    </row>
    <row r="51" spans="2:8" ht="25.5" x14ac:dyDescent="0.2">
      <c r="B51" s="51" t="s">
        <v>677</v>
      </c>
      <c r="C51" s="15" t="s">
        <v>853</v>
      </c>
      <c r="D51" s="23" t="s">
        <v>54</v>
      </c>
      <c r="E51" s="23">
        <f>E49</f>
        <v>400000</v>
      </c>
      <c r="F51" s="319"/>
      <c r="G51" s="202">
        <f t="shared" si="1"/>
        <v>0</v>
      </c>
      <c r="H51" s="43"/>
    </row>
    <row r="52" spans="2:8" x14ac:dyDescent="0.2">
      <c r="B52" s="51"/>
      <c r="C52" s="15"/>
      <c r="D52" s="39"/>
      <c r="E52" s="39"/>
      <c r="F52" s="190"/>
      <c r="G52" s="202" t="str">
        <f t="shared" si="1"/>
        <v/>
      </c>
    </row>
    <row r="53" spans="2:8" ht="25.5" x14ac:dyDescent="0.2">
      <c r="B53" s="51" t="s">
        <v>80</v>
      </c>
      <c r="C53" s="15" t="s">
        <v>682</v>
      </c>
      <c r="D53" s="23"/>
      <c r="E53" s="23"/>
      <c r="F53" s="190"/>
      <c r="G53" s="202" t="str">
        <f t="shared" si="1"/>
        <v/>
      </c>
      <c r="H53" s="43"/>
    </row>
    <row r="54" spans="2:8" x14ac:dyDescent="0.2">
      <c r="B54" s="51" t="s">
        <v>679</v>
      </c>
      <c r="C54" s="15" t="s">
        <v>683</v>
      </c>
      <c r="D54" s="23" t="s">
        <v>647</v>
      </c>
      <c r="E54" s="39">
        <v>128</v>
      </c>
      <c r="F54" s="190"/>
      <c r="G54" s="202">
        <f t="shared" si="1"/>
        <v>0</v>
      </c>
    </row>
    <row r="55" spans="2:8" x14ac:dyDescent="0.2">
      <c r="B55" s="51"/>
      <c r="C55" s="15"/>
      <c r="D55" s="23"/>
      <c r="E55" s="23"/>
      <c r="F55" s="190"/>
      <c r="G55" s="202" t="str">
        <f t="shared" si="1"/>
        <v/>
      </c>
      <c r="H55" s="43"/>
    </row>
    <row r="56" spans="2:8" x14ac:dyDescent="0.2">
      <c r="B56" s="51" t="s">
        <v>680</v>
      </c>
      <c r="C56" s="15" t="s">
        <v>684</v>
      </c>
      <c r="D56" s="23" t="s">
        <v>647</v>
      </c>
      <c r="E56" s="23">
        <v>150</v>
      </c>
      <c r="F56" s="190"/>
      <c r="G56" s="202">
        <f t="shared" si="1"/>
        <v>0</v>
      </c>
      <c r="H56" s="43"/>
    </row>
    <row r="57" spans="2:8" x14ac:dyDescent="0.2">
      <c r="B57" s="51"/>
      <c r="C57" s="15"/>
      <c r="D57" s="23"/>
      <c r="E57" s="23"/>
      <c r="F57" s="190"/>
      <c r="G57" s="202" t="str">
        <f t="shared" si="1"/>
        <v/>
      </c>
      <c r="H57" s="43"/>
    </row>
    <row r="58" spans="2:8" x14ac:dyDescent="0.2">
      <c r="B58" s="51"/>
      <c r="C58" s="15"/>
      <c r="D58" s="23"/>
      <c r="E58" s="23"/>
      <c r="F58" s="190"/>
      <c r="G58" s="202" t="str">
        <f t="shared" si="1"/>
        <v/>
      </c>
      <c r="H58" s="43"/>
    </row>
    <row r="59" spans="2:8" x14ac:dyDescent="0.2">
      <c r="B59" s="51"/>
      <c r="C59" s="15"/>
      <c r="D59" s="23"/>
      <c r="E59" s="23"/>
      <c r="F59" s="190"/>
      <c r="G59" s="202" t="str">
        <f t="shared" si="1"/>
        <v/>
      </c>
      <c r="H59" s="43"/>
    </row>
    <row r="60" spans="2:8" x14ac:dyDescent="0.2">
      <c r="B60" s="51"/>
      <c r="C60" s="15"/>
      <c r="D60" s="23"/>
      <c r="E60" s="23"/>
      <c r="F60" s="190"/>
      <c r="G60" s="202"/>
      <c r="H60" s="43"/>
    </row>
    <row r="61" spans="2:8" x14ac:dyDescent="0.2">
      <c r="B61" s="51"/>
      <c r="C61" s="15"/>
      <c r="D61" s="23"/>
      <c r="E61" s="23"/>
      <c r="F61" s="190"/>
      <c r="G61" s="202"/>
      <c r="H61" s="43"/>
    </row>
    <row r="62" spans="2:8" x14ac:dyDescent="0.2">
      <c r="B62" s="51"/>
      <c r="C62" s="15"/>
      <c r="D62" s="23"/>
      <c r="E62" s="23"/>
      <c r="F62" s="190"/>
      <c r="G62" s="202"/>
      <c r="H62" s="43"/>
    </row>
    <row r="63" spans="2:8" s="31" customFormat="1" ht="19.5" customHeight="1" x14ac:dyDescent="0.2">
      <c r="B63" s="132" t="str">
        <f>$B$10</f>
        <v>E1</v>
      </c>
      <c r="C63" s="397" t="s">
        <v>652</v>
      </c>
      <c r="D63" s="398"/>
      <c r="E63" s="398"/>
      <c r="F63" s="409"/>
      <c r="G63" s="35">
        <f>SUM(G9:G62)</f>
        <v>1240000</v>
      </c>
      <c r="H63" s="36"/>
    </row>
  </sheetData>
  <mergeCells count="5">
    <mergeCell ref="C63:F63"/>
    <mergeCell ref="E1:G1"/>
    <mergeCell ref="B4:F4"/>
    <mergeCell ref="G4:G7"/>
    <mergeCell ref="B5:F7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59999389629810485"/>
    <pageSetUpPr fitToPage="1"/>
  </sheetPr>
  <dimension ref="B1:O1048470"/>
  <sheetViews>
    <sheetView view="pageBreakPreview" zoomScale="55" zoomScaleNormal="100" zoomScaleSheetLayoutView="55" zoomScalePageLayoutView="150" workbookViewId="0">
      <selection activeCell="S49" sqref="S49"/>
    </sheetView>
  </sheetViews>
  <sheetFormatPr defaultColWidth="8.85546875" defaultRowHeight="12.75" x14ac:dyDescent="0.2"/>
  <cols>
    <col min="1" max="1" width="0.85546875" style="52" customWidth="1"/>
    <col min="2" max="2" width="11.7109375" style="55" customWidth="1"/>
    <col min="3" max="3" width="45.7109375" style="53" customWidth="1"/>
    <col min="4" max="4" width="13.7109375" style="53" customWidth="1"/>
    <col min="5" max="5" width="5.7109375" style="125" customWidth="1"/>
    <col min="6" max="7" width="15.7109375" style="52" customWidth="1"/>
    <col min="8" max="8" width="15.7109375" style="126" customWidth="1"/>
    <col min="9" max="9" width="0.85546875" style="52" customWidth="1"/>
    <col min="10" max="10" width="8.85546875" style="52"/>
    <col min="11" max="11" width="15.42578125" style="52" customWidth="1"/>
    <col min="12" max="12" width="12.5703125" style="52" customWidth="1"/>
    <col min="13" max="13" width="9.42578125" style="52" customWidth="1"/>
    <col min="14" max="16384" width="8.85546875" style="52"/>
  </cols>
  <sheetData>
    <row r="1" spans="2:15" x14ac:dyDescent="0.2">
      <c r="B1" s="2" t="str">
        <f>Client1</f>
        <v>Province of KwaZulu-Natal</v>
      </c>
      <c r="D1" s="4"/>
      <c r="E1" s="4"/>
      <c r="F1" s="356" t="str">
        <f>"Contract No. "&amp;ContractNo</f>
        <v>Contract No. ZNB01686/00000/00/HOD/INF/22/T</v>
      </c>
      <c r="G1" s="356"/>
      <c r="H1" s="356"/>
    </row>
    <row r="2" spans="2:15" s="1" customFormat="1" ht="18" customHeight="1" x14ac:dyDescent="0.2">
      <c r="B2" s="87" t="str">
        <f>Client2</f>
        <v>Department of Transport</v>
      </c>
      <c r="C2" s="53"/>
      <c r="D2" s="4"/>
      <c r="E2" s="4"/>
      <c r="F2" s="4"/>
      <c r="H2" s="5"/>
      <c r="L2" s="4"/>
    </row>
    <row r="3" spans="2:15" s="1" customFormat="1" ht="16.5" customHeight="1" x14ac:dyDescent="0.2">
      <c r="B3" s="77"/>
      <c r="C3" s="90"/>
      <c r="D3" s="78"/>
      <c r="E3" s="78"/>
      <c r="F3" s="78"/>
      <c r="G3" s="79"/>
      <c r="H3" s="89"/>
      <c r="J3" s="5"/>
      <c r="K3" s="5"/>
      <c r="L3" s="4"/>
    </row>
    <row r="4" spans="2:15" s="1" customFormat="1" ht="7.5" customHeight="1" x14ac:dyDescent="0.2">
      <c r="B4" s="349" t="str">
        <f>ContractDescription</f>
        <v>THE UPGRADE OF P130 FROM GRAVEL TO BLACKTOP FROM KM 15.00 TO KM 18.00 IN THE UMGUNGUNDLOVU DISTRICT UNDER THE PIETERMARITZBURG REGION</v>
      </c>
      <c r="C4" s="350"/>
      <c r="D4" s="350"/>
      <c r="E4" s="350"/>
      <c r="F4" s="350"/>
      <c r="G4" s="350"/>
      <c r="H4" s="416"/>
      <c r="J4" s="5"/>
      <c r="K4" s="5"/>
      <c r="L4" s="4"/>
    </row>
    <row r="5" spans="2:15" ht="12.75" customHeight="1" x14ac:dyDescent="0.2">
      <c r="B5" s="349"/>
      <c r="C5" s="350"/>
      <c r="D5" s="350"/>
      <c r="E5" s="350"/>
      <c r="F5" s="350"/>
      <c r="G5" s="350"/>
      <c r="H5" s="416"/>
    </row>
    <row r="6" spans="2:15" ht="7.5" customHeight="1" x14ac:dyDescent="0.2">
      <c r="B6" s="351"/>
      <c r="C6" s="352"/>
      <c r="D6" s="352"/>
      <c r="E6" s="352"/>
      <c r="F6" s="352"/>
      <c r="G6" s="352"/>
      <c r="H6" s="417"/>
    </row>
    <row r="7" spans="2:15" ht="25.5" customHeight="1" x14ac:dyDescent="0.2">
      <c r="B7" s="399" t="s">
        <v>690</v>
      </c>
      <c r="C7" s="400"/>
      <c r="D7" s="400"/>
      <c r="E7" s="400"/>
      <c r="F7" s="400"/>
      <c r="G7" s="400"/>
      <c r="H7" s="418"/>
    </row>
    <row r="8" spans="2:15" x14ac:dyDescent="0.2">
      <c r="B8" s="12" t="s">
        <v>661</v>
      </c>
      <c r="C8" s="405" t="s">
        <v>1</v>
      </c>
      <c r="D8" s="401"/>
      <c r="E8" s="402"/>
      <c r="F8" s="12" t="s">
        <v>648</v>
      </c>
      <c r="G8" s="401" t="s">
        <v>5</v>
      </c>
      <c r="H8" s="402"/>
      <c r="O8" s="126"/>
    </row>
    <row r="9" spans="2:15" x14ac:dyDescent="0.2">
      <c r="B9" s="22" t="str">
        <f>'Section E'!B10</f>
        <v>E1</v>
      </c>
      <c r="C9" s="406" t="str">
        <f>'Section E'!C10</f>
        <v>EXPANDED PUBLIC WORKS PROGRAMME (EPWP)</v>
      </c>
      <c r="D9" s="407"/>
      <c r="E9" s="408"/>
      <c r="F9" s="42"/>
      <c r="G9" s="414">
        <f>'Section E'!G63</f>
        <v>1240000</v>
      </c>
      <c r="H9" s="415"/>
      <c r="O9" s="126"/>
    </row>
    <row r="10" spans="2:15" ht="12.75" customHeight="1" x14ac:dyDescent="0.2">
      <c r="B10" s="23"/>
      <c r="C10" s="394"/>
      <c r="D10" s="395"/>
      <c r="E10" s="396"/>
      <c r="F10" s="42"/>
      <c r="G10" s="366"/>
      <c r="H10" s="358"/>
    </row>
    <row r="11" spans="2:15" ht="12.75" customHeight="1" x14ac:dyDescent="0.2">
      <c r="B11" s="23"/>
      <c r="C11" s="394"/>
      <c r="D11" s="395"/>
      <c r="E11" s="396"/>
      <c r="F11" s="42"/>
      <c r="G11" s="366"/>
      <c r="H11" s="358"/>
    </row>
    <row r="12" spans="2:15" ht="12.75" customHeight="1" x14ac:dyDescent="0.2">
      <c r="B12" s="23"/>
      <c r="C12" s="394"/>
      <c r="D12" s="395"/>
      <c r="E12" s="396"/>
      <c r="F12" s="42"/>
      <c r="G12" s="366"/>
      <c r="H12" s="358"/>
    </row>
    <row r="13" spans="2:15" ht="12.75" customHeight="1" x14ac:dyDescent="0.2">
      <c r="B13" s="23"/>
      <c r="C13" s="394"/>
      <c r="D13" s="395"/>
      <c r="E13" s="396"/>
      <c r="F13" s="42"/>
      <c r="G13" s="366"/>
      <c r="H13" s="358"/>
    </row>
    <row r="14" spans="2:15" ht="12.75" customHeight="1" x14ac:dyDescent="0.2">
      <c r="B14" s="23"/>
      <c r="C14" s="394"/>
      <c r="D14" s="395"/>
      <c r="E14" s="396"/>
      <c r="F14" s="42"/>
      <c r="G14" s="366"/>
      <c r="H14" s="358"/>
    </row>
    <row r="15" spans="2:15" ht="12.75" customHeight="1" x14ac:dyDescent="0.2">
      <c r="B15" s="23"/>
      <c r="C15" s="394"/>
      <c r="D15" s="395"/>
      <c r="E15" s="396"/>
      <c r="F15" s="42"/>
      <c r="G15" s="366"/>
      <c r="H15" s="358"/>
    </row>
    <row r="16" spans="2:15" ht="12.75" customHeight="1" x14ac:dyDescent="0.2">
      <c r="B16" s="23"/>
      <c r="C16" s="394"/>
      <c r="D16" s="395"/>
      <c r="E16" s="396"/>
      <c r="F16" s="42"/>
      <c r="G16" s="366"/>
      <c r="H16" s="358"/>
    </row>
    <row r="17" spans="2:8" ht="12.75" customHeight="1" x14ac:dyDescent="0.2">
      <c r="B17" s="23"/>
      <c r="C17" s="394"/>
      <c r="D17" s="395"/>
      <c r="E17" s="396"/>
      <c r="F17" s="42"/>
      <c r="G17" s="366"/>
      <c r="H17" s="358"/>
    </row>
    <row r="18" spans="2:8" ht="12.75" customHeight="1" x14ac:dyDescent="0.2">
      <c r="B18" s="23"/>
      <c r="C18" s="394"/>
      <c r="D18" s="395"/>
      <c r="E18" s="396"/>
      <c r="F18" s="42"/>
      <c r="G18" s="366"/>
      <c r="H18" s="358"/>
    </row>
    <row r="19" spans="2:8" ht="12.75" customHeight="1" x14ac:dyDescent="0.2">
      <c r="B19" s="23"/>
      <c r="C19" s="394"/>
      <c r="D19" s="395"/>
      <c r="E19" s="396"/>
      <c r="F19" s="42"/>
      <c r="G19" s="366"/>
      <c r="H19" s="358"/>
    </row>
    <row r="20" spans="2:8" ht="12.75" customHeight="1" x14ac:dyDescent="0.2">
      <c r="B20" s="23"/>
      <c r="C20" s="394"/>
      <c r="D20" s="395"/>
      <c r="E20" s="396"/>
      <c r="F20" s="42"/>
      <c r="G20" s="366"/>
      <c r="H20" s="358"/>
    </row>
    <row r="21" spans="2:8" ht="12.75" customHeight="1" x14ac:dyDescent="0.2">
      <c r="B21" s="23"/>
      <c r="C21" s="394"/>
      <c r="D21" s="395"/>
      <c r="E21" s="396"/>
      <c r="F21" s="42"/>
      <c r="G21" s="366"/>
      <c r="H21" s="358"/>
    </row>
    <row r="22" spans="2:8" ht="12.75" customHeight="1" x14ac:dyDescent="0.2">
      <c r="B22" s="23"/>
      <c r="C22" s="394"/>
      <c r="D22" s="395"/>
      <c r="E22" s="396"/>
      <c r="F22" s="42"/>
      <c r="G22" s="366"/>
      <c r="H22" s="358"/>
    </row>
    <row r="23" spans="2:8" ht="12.75" customHeight="1" x14ac:dyDescent="0.2">
      <c r="B23" s="23"/>
      <c r="C23" s="394"/>
      <c r="D23" s="395"/>
      <c r="E23" s="396"/>
      <c r="F23" s="42"/>
      <c r="G23" s="366"/>
      <c r="H23" s="358"/>
    </row>
    <row r="24" spans="2:8" x14ac:dyDescent="0.2">
      <c r="B24" s="23"/>
      <c r="C24" s="394"/>
      <c r="D24" s="395"/>
      <c r="E24" s="396"/>
      <c r="F24" s="42"/>
      <c r="G24" s="366"/>
      <c r="H24" s="358"/>
    </row>
    <row r="25" spans="2:8" x14ac:dyDescent="0.2">
      <c r="B25" s="23"/>
      <c r="C25" s="394"/>
      <c r="D25" s="395"/>
      <c r="E25" s="396"/>
      <c r="F25" s="42"/>
      <c r="G25" s="366"/>
      <c r="H25" s="358"/>
    </row>
    <row r="26" spans="2:8" x14ac:dyDescent="0.2">
      <c r="B26" s="23"/>
      <c r="C26" s="394"/>
      <c r="D26" s="395"/>
      <c r="E26" s="396"/>
      <c r="F26" s="42"/>
      <c r="G26" s="366"/>
      <c r="H26" s="358"/>
    </row>
    <row r="27" spans="2:8" x14ac:dyDescent="0.2">
      <c r="B27" s="23"/>
      <c r="C27" s="394"/>
      <c r="D27" s="395"/>
      <c r="E27" s="396"/>
      <c r="F27" s="42"/>
      <c r="G27" s="366"/>
      <c r="H27" s="358"/>
    </row>
    <row r="28" spans="2:8" x14ac:dyDescent="0.2">
      <c r="B28" s="23"/>
      <c r="C28" s="394"/>
      <c r="D28" s="395"/>
      <c r="E28" s="396"/>
      <c r="F28" s="42"/>
      <c r="G28" s="366"/>
      <c r="H28" s="358"/>
    </row>
    <row r="29" spans="2:8" x14ac:dyDescent="0.2">
      <c r="B29" s="23"/>
      <c r="C29" s="394"/>
      <c r="D29" s="395"/>
      <c r="E29" s="396"/>
      <c r="F29" s="42"/>
      <c r="G29" s="366"/>
      <c r="H29" s="358"/>
    </row>
    <row r="30" spans="2:8" x14ac:dyDescent="0.2">
      <c r="B30" s="23"/>
      <c r="C30" s="394"/>
      <c r="D30" s="395"/>
      <c r="E30" s="396"/>
      <c r="F30" s="42"/>
      <c r="G30" s="366"/>
      <c r="H30" s="358"/>
    </row>
    <row r="31" spans="2:8" x14ac:dyDescent="0.2">
      <c r="B31" s="23"/>
      <c r="C31" s="394"/>
      <c r="D31" s="395"/>
      <c r="E31" s="396"/>
      <c r="F31" s="42"/>
      <c r="G31" s="366"/>
      <c r="H31" s="358"/>
    </row>
    <row r="32" spans="2:8" x14ac:dyDescent="0.2">
      <c r="B32" s="23"/>
      <c r="C32" s="394"/>
      <c r="D32" s="395"/>
      <c r="E32" s="396"/>
      <c r="F32" s="42"/>
      <c r="G32" s="366"/>
      <c r="H32" s="358"/>
    </row>
    <row r="33" spans="2:9" x14ac:dyDescent="0.2">
      <c r="B33" s="23"/>
      <c r="C33" s="394"/>
      <c r="D33" s="395"/>
      <c r="E33" s="396"/>
      <c r="F33" s="42"/>
      <c r="G33" s="366"/>
      <c r="H33" s="358"/>
    </row>
    <row r="34" spans="2:9" x14ac:dyDescent="0.2">
      <c r="B34" s="23"/>
      <c r="C34" s="394"/>
      <c r="D34" s="395"/>
      <c r="E34" s="396"/>
      <c r="F34" s="42"/>
      <c r="G34" s="366"/>
      <c r="H34" s="358"/>
    </row>
    <row r="35" spans="2:9" x14ac:dyDescent="0.2">
      <c r="B35" s="23"/>
      <c r="C35" s="394"/>
      <c r="D35" s="395"/>
      <c r="E35" s="396"/>
      <c r="F35" s="42"/>
      <c r="G35" s="366"/>
      <c r="H35" s="358"/>
    </row>
    <row r="36" spans="2:9" x14ac:dyDescent="0.2">
      <c r="B36" s="23"/>
      <c r="C36" s="394"/>
      <c r="D36" s="395"/>
      <c r="E36" s="396"/>
      <c r="F36" s="42"/>
      <c r="G36" s="366"/>
      <c r="H36" s="358"/>
    </row>
    <row r="37" spans="2:9" x14ac:dyDescent="0.2">
      <c r="B37" s="23"/>
      <c r="C37" s="394"/>
      <c r="D37" s="395"/>
      <c r="E37" s="396"/>
      <c r="F37" s="42"/>
      <c r="G37" s="366"/>
      <c r="H37" s="358"/>
    </row>
    <row r="38" spans="2:9" x14ac:dyDescent="0.2">
      <c r="B38" s="22"/>
      <c r="C38" s="394"/>
      <c r="D38" s="395"/>
      <c r="E38" s="396"/>
      <c r="F38" s="42"/>
      <c r="G38" s="366"/>
      <c r="H38" s="358"/>
    </row>
    <row r="39" spans="2:9" x14ac:dyDescent="0.2">
      <c r="B39" s="23"/>
      <c r="C39" s="394"/>
      <c r="D39" s="395"/>
      <c r="E39" s="396"/>
      <c r="F39" s="42"/>
      <c r="G39" s="366"/>
      <c r="H39" s="358"/>
    </row>
    <row r="40" spans="2:9" x14ac:dyDescent="0.2">
      <c r="B40" s="22"/>
      <c r="C40" s="394"/>
      <c r="D40" s="395"/>
      <c r="E40" s="396"/>
      <c r="F40" s="42"/>
      <c r="G40" s="366"/>
      <c r="H40" s="358"/>
    </row>
    <row r="41" spans="2:9" x14ac:dyDescent="0.2">
      <c r="B41" s="23"/>
      <c r="C41" s="394"/>
      <c r="D41" s="395"/>
      <c r="E41" s="396"/>
      <c r="F41" s="42"/>
      <c r="G41" s="366"/>
      <c r="H41" s="358"/>
    </row>
    <row r="42" spans="2:9" x14ac:dyDescent="0.2">
      <c r="B42" s="23"/>
      <c r="C42" s="394"/>
      <c r="D42" s="395"/>
      <c r="E42" s="396"/>
      <c r="F42" s="42"/>
      <c r="G42" s="366"/>
      <c r="H42" s="358"/>
    </row>
    <row r="43" spans="2:9" x14ac:dyDescent="0.2">
      <c r="B43" s="23"/>
      <c r="C43" s="394"/>
      <c r="D43" s="395"/>
      <c r="E43" s="396"/>
      <c r="F43" s="42"/>
      <c r="G43" s="366"/>
      <c r="H43" s="358"/>
    </row>
    <row r="44" spans="2:9" x14ac:dyDescent="0.2">
      <c r="B44" s="23"/>
      <c r="C44" s="394"/>
      <c r="D44" s="395"/>
      <c r="E44" s="396"/>
      <c r="F44" s="42"/>
      <c r="G44" s="366"/>
      <c r="H44" s="358"/>
    </row>
    <row r="45" spans="2:9" x14ac:dyDescent="0.2">
      <c r="B45" s="23"/>
      <c r="C45" s="394"/>
      <c r="D45" s="395"/>
      <c r="E45" s="396"/>
      <c r="F45" s="42"/>
      <c r="G45" s="366"/>
      <c r="H45" s="358"/>
    </row>
    <row r="46" spans="2:9" x14ac:dyDescent="0.2">
      <c r="B46" s="138"/>
      <c r="C46" s="410"/>
      <c r="D46" s="411"/>
      <c r="E46" s="412"/>
      <c r="F46" s="135"/>
      <c r="G46" s="413"/>
      <c r="H46" s="359"/>
    </row>
    <row r="47" spans="2:9" s="31" customFormat="1" ht="19.5" customHeight="1" x14ac:dyDescent="0.2">
      <c r="B47" s="397" t="s">
        <v>835</v>
      </c>
      <c r="C47" s="398"/>
      <c r="D47" s="398"/>
      <c r="E47" s="398"/>
      <c r="F47" s="398"/>
      <c r="G47" s="388">
        <f>SUM(G9:H46)</f>
        <v>1240000</v>
      </c>
      <c r="H47" s="389"/>
      <c r="I47" s="36"/>
    </row>
    <row r="1048470" spans="3:5" x14ac:dyDescent="0.2">
      <c r="C1048470" s="394"/>
      <c r="D1048470" s="394"/>
      <c r="E1048470" s="394"/>
    </row>
  </sheetData>
  <mergeCells count="85">
    <mergeCell ref="F1:H1"/>
    <mergeCell ref="B4:G6"/>
    <mergeCell ref="H4:H6"/>
    <mergeCell ref="B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C17:E17"/>
    <mergeCell ref="G17:H17"/>
    <mergeCell ref="C21:E21"/>
    <mergeCell ref="G21:H21"/>
    <mergeCell ref="C22:E22"/>
    <mergeCell ref="G22:H22"/>
    <mergeCell ref="C18:E18"/>
    <mergeCell ref="G18:H18"/>
    <mergeCell ref="C19:E19"/>
    <mergeCell ref="G19:H19"/>
    <mergeCell ref="C20:E20"/>
    <mergeCell ref="G20:H20"/>
    <mergeCell ref="C24:E24"/>
    <mergeCell ref="G24:H24"/>
    <mergeCell ref="C25:E25"/>
    <mergeCell ref="G25:H25"/>
    <mergeCell ref="C23:E23"/>
    <mergeCell ref="G23:H23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1048470:E1048470"/>
    <mergeCell ref="B47:F47"/>
    <mergeCell ref="G47:H47"/>
    <mergeCell ref="C44:E44"/>
    <mergeCell ref="G44:H44"/>
    <mergeCell ref="C45:E45"/>
    <mergeCell ref="G45:H45"/>
    <mergeCell ref="C46:E46"/>
    <mergeCell ref="G46:H4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8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H111"/>
  <sheetViews>
    <sheetView view="pageBreakPreview" topLeftCell="A82" zoomScale="85" zoomScaleNormal="125" zoomScaleSheetLayoutView="85" zoomScalePageLayoutView="125" workbookViewId="0">
      <selection activeCell="F33" sqref="F33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3.7109375" style="4" customWidth="1"/>
    <col min="5" max="5" width="15.7109375" style="191" customWidth="1"/>
    <col min="6" max="6" width="15.7109375" style="181" customWidth="1"/>
    <col min="7" max="7" width="20.5703125" style="5" bestFit="1" customWidth="1"/>
    <col min="8" max="8" width="0.85546875" style="5" customWidth="1"/>
    <col min="9" max="16384" width="6.85546875" style="1"/>
  </cols>
  <sheetData>
    <row r="1" spans="2:8" x14ac:dyDescent="0.2">
      <c r="B1" s="2" t="str">
        <f>Client1</f>
        <v>Province of KwaZulu-Natal</v>
      </c>
      <c r="E1" s="356" t="str">
        <f>"Contract No. "&amp;ContractNo</f>
        <v>Contract No. ZNB01686/00000/00/HOD/INF/22/T</v>
      </c>
      <c r="F1" s="356"/>
      <c r="G1" s="356"/>
    </row>
    <row r="2" spans="2:8" x14ac:dyDescent="0.2">
      <c r="B2" s="87" t="str">
        <f>Client2</f>
        <v>Department of Transport</v>
      </c>
    </row>
    <row r="3" spans="2:8" x14ac:dyDescent="0.2">
      <c r="B3" s="77"/>
      <c r="C3" s="77"/>
      <c r="D3" s="78"/>
      <c r="E3" s="192"/>
      <c r="F3" s="182"/>
      <c r="G3" s="89"/>
    </row>
    <row r="4" spans="2:8" x14ac:dyDescent="0.2">
      <c r="B4" s="346" t="s">
        <v>818</v>
      </c>
      <c r="C4" s="347"/>
      <c r="D4" s="347"/>
      <c r="E4" s="347"/>
      <c r="F4" s="347"/>
      <c r="G4" s="353" t="str">
        <f>"CHAPTER "&amp;B10</f>
        <v>CHAPTER F</v>
      </c>
      <c r="H4" s="6"/>
    </row>
    <row r="5" spans="2:8" ht="7.5" customHeight="1" x14ac:dyDescent="0.2">
      <c r="B5" s="349" t="str">
        <f>ContractDescription</f>
        <v>THE UPGRADE OF P130 FROM GRAVEL TO BLACKTOP FROM KM 15.00 TO KM 18.00 IN THE UMGUNGUNDLOVU DISTRICT UNDER THE PIETERMARITZBURG REGION</v>
      </c>
      <c r="C5" s="350"/>
      <c r="D5" s="350"/>
      <c r="E5" s="350"/>
      <c r="F5" s="350"/>
      <c r="G5" s="354"/>
      <c r="H5" s="9"/>
    </row>
    <row r="6" spans="2:8" ht="12.75" customHeight="1" x14ac:dyDescent="0.2">
      <c r="B6" s="349"/>
      <c r="C6" s="350"/>
      <c r="D6" s="350"/>
      <c r="E6" s="350"/>
      <c r="F6" s="350"/>
      <c r="G6" s="354"/>
      <c r="H6" s="9"/>
    </row>
    <row r="7" spans="2:8" ht="7.5" customHeight="1" x14ac:dyDescent="0.2">
      <c r="B7" s="351"/>
      <c r="C7" s="352"/>
      <c r="D7" s="352"/>
      <c r="E7" s="352"/>
      <c r="F7" s="352"/>
      <c r="G7" s="355"/>
      <c r="H7" s="9"/>
    </row>
    <row r="8" spans="2:8" s="10" customFormat="1" ht="24.95" customHeight="1" x14ac:dyDescent="0.2">
      <c r="B8" s="11" t="s">
        <v>0</v>
      </c>
      <c r="C8" s="12" t="s">
        <v>1</v>
      </c>
      <c r="D8" s="12" t="s">
        <v>2</v>
      </c>
      <c r="E8" s="193" t="s">
        <v>3</v>
      </c>
      <c r="F8" s="176" t="s">
        <v>4</v>
      </c>
      <c r="G8" s="12" t="s">
        <v>5</v>
      </c>
      <c r="H8" s="13"/>
    </row>
    <row r="9" spans="2:8" x14ac:dyDescent="0.2">
      <c r="B9" s="14"/>
      <c r="C9" s="15"/>
      <c r="D9" s="16"/>
      <c r="E9" s="194"/>
      <c r="F9" s="318"/>
      <c r="G9" s="202" t="str">
        <f t="shared" ref="G9:G23" si="0">IF(D9="","",E9*F9)</f>
        <v/>
      </c>
      <c r="H9" s="19"/>
    </row>
    <row r="10" spans="2:8" x14ac:dyDescent="0.2">
      <c r="B10" s="73" t="s">
        <v>819</v>
      </c>
      <c r="C10" s="21" t="s">
        <v>837</v>
      </c>
      <c r="D10" s="23"/>
      <c r="E10" s="195"/>
      <c r="F10" s="216"/>
      <c r="G10" s="202" t="str">
        <f t="shared" si="0"/>
        <v/>
      </c>
      <c r="H10" s="43"/>
    </row>
    <row r="11" spans="2:8" x14ac:dyDescent="0.2">
      <c r="B11" s="51"/>
      <c r="C11" s="15"/>
      <c r="D11" s="23"/>
      <c r="E11" s="195"/>
      <c r="F11" s="216"/>
      <c r="G11" s="202" t="str">
        <f t="shared" si="0"/>
        <v/>
      </c>
      <c r="H11" s="43"/>
    </row>
    <row r="12" spans="2:8" x14ac:dyDescent="0.2">
      <c r="B12" s="51" t="s">
        <v>820</v>
      </c>
      <c r="C12" s="15" t="s">
        <v>821</v>
      </c>
      <c r="D12" s="23"/>
      <c r="E12" s="195"/>
      <c r="F12" s="216"/>
      <c r="G12" s="202" t="str">
        <f t="shared" si="0"/>
        <v/>
      </c>
      <c r="H12" s="43"/>
    </row>
    <row r="13" spans="2:8" x14ac:dyDescent="0.2">
      <c r="B13" s="73"/>
      <c r="C13" s="15"/>
      <c r="D13" s="23"/>
      <c r="E13" s="195"/>
      <c r="F13" s="216"/>
      <c r="G13" s="202" t="str">
        <f t="shared" si="0"/>
        <v/>
      </c>
      <c r="H13" s="43"/>
    </row>
    <row r="14" spans="2:8" ht="25.5" x14ac:dyDescent="0.2">
      <c r="B14" s="51" t="s">
        <v>75</v>
      </c>
      <c r="C14" s="15" t="s">
        <v>822</v>
      </c>
      <c r="D14" s="23"/>
      <c r="E14" s="281"/>
      <c r="F14" s="226"/>
      <c r="G14" s="202" t="str">
        <f t="shared" si="0"/>
        <v/>
      </c>
      <c r="H14" s="44"/>
    </row>
    <row r="15" spans="2:8" x14ac:dyDescent="0.2">
      <c r="B15" s="73"/>
      <c r="C15" s="15"/>
      <c r="D15" s="23"/>
      <c r="E15" s="281"/>
      <c r="F15" s="226"/>
      <c r="G15" s="202" t="str">
        <f t="shared" si="0"/>
        <v/>
      </c>
      <c r="H15" s="44"/>
    </row>
    <row r="16" spans="2:8" ht="51" x14ac:dyDescent="0.2">
      <c r="B16" s="51" t="s">
        <v>250</v>
      </c>
      <c r="C16" s="15" t="s">
        <v>823</v>
      </c>
      <c r="D16" s="23" t="s">
        <v>70</v>
      </c>
      <c r="E16" s="281">
        <v>2</v>
      </c>
      <c r="F16" s="216"/>
      <c r="G16" s="202">
        <f t="shared" si="0"/>
        <v>0</v>
      </c>
      <c r="H16" s="43"/>
    </row>
    <row r="17" spans="2:8" x14ac:dyDescent="0.2">
      <c r="B17" s="51"/>
      <c r="C17" s="15"/>
      <c r="D17" s="23"/>
      <c r="E17" s="281"/>
      <c r="F17" s="217"/>
      <c r="G17" s="202" t="str">
        <f t="shared" si="0"/>
        <v/>
      </c>
      <c r="H17" s="43"/>
    </row>
    <row r="18" spans="2:8" ht="51" x14ac:dyDescent="0.2">
      <c r="B18" s="51" t="s">
        <v>251</v>
      </c>
      <c r="C18" s="15" t="s">
        <v>824</v>
      </c>
      <c r="D18" s="23" t="s">
        <v>70</v>
      </c>
      <c r="E18" s="281">
        <v>2</v>
      </c>
      <c r="F18" s="317"/>
      <c r="G18" s="202">
        <f t="shared" si="0"/>
        <v>0</v>
      </c>
    </row>
    <row r="19" spans="2:8" x14ac:dyDescent="0.2">
      <c r="B19" s="51"/>
      <c r="C19" s="1"/>
      <c r="D19" s="23"/>
      <c r="E19" s="281"/>
      <c r="F19" s="317"/>
      <c r="G19" s="202" t="str">
        <f t="shared" si="0"/>
        <v/>
      </c>
    </row>
    <row r="20" spans="2:8" ht="51" x14ac:dyDescent="0.2">
      <c r="B20" s="51" t="s">
        <v>797</v>
      </c>
      <c r="C20" s="15" t="s">
        <v>825</v>
      </c>
      <c r="D20" s="23" t="s">
        <v>70</v>
      </c>
      <c r="E20" s="281">
        <v>1</v>
      </c>
      <c r="F20" s="184"/>
      <c r="G20" s="202">
        <f t="shared" ref="G20" si="1">IF(D20="","",E20*F20)</f>
        <v>0</v>
      </c>
      <c r="H20" s="44"/>
    </row>
    <row r="21" spans="2:8" x14ac:dyDescent="0.2">
      <c r="B21" s="51"/>
      <c r="C21" s="15"/>
      <c r="D21" s="23"/>
      <c r="E21" s="284"/>
      <c r="F21" s="318"/>
      <c r="G21" s="202" t="str">
        <f t="shared" si="0"/>
        <v/>
      </c>
      <c r="H21" s="19"/>
    </row>
    <row r="22" spans="2:8" ht="25.5" x14ac:dyDescent="0.2">
      <c r="B22" s="51" t="s">
        <v>826</v>
      </c>
      <c r="C22" s="15" t="s">
        <v>827</v>
      </c>
      <c r="D22" s="23"/>
      <c r="E22" s="281"/>
      <c r="F22" s="184"/>
      <c r="G22" s="202" t="str">
        <f t="shared" si="0"/>
        <v/>
      </c>
      <c r="H22" s="44"/>
    </row>
    <row r="23" spans="2:8" x14ac:dyDescent="0.2">
      <c r="B23" s="51"/>
      <c r="C23" s="15"/>
      <c r="D23" s="23"/>
      <c r="E23" s="281"/>
      <c r="F23" s="216"/>
      <c r="G23" s="202" t="str">
        <f t="shared" si="0"/>
        <v/>
      </c>
      <c r="H23" s="43"/>
    </row>
    <row r="24" spans="2:8" ht="25.5" x14ac:dyDescent="0.2">
      <c r="B24" s="51" t="s">
        <v>75</v>
      </c>
      <c r="C24" s="15" t="s">
        <v>828</v>
      </c>
      <c r="D24" s="23" t="s">
        <v>532</v>
      </c>
      <c r="E24" s="216">
        <v>11034715.390000001</v>
      </c>
      <c r="F24" s="216">
        <v>1</v>
      </c>
      <c r="G24" s="202">
        <f>F24*E24</f>
        <v>11034715.390000001</v>
      </c>
      <c r="H24" s="43"/>
    </row>
    <row r="25" spans="2:8" x14ac:dyDescent="0.2">
      <c r="B25" s="51"/>
      <c r="C25" s="15"/>
      <c r="D25" s="23"/>
      <c r="E25" s="281"/>
      <c r="F25" s="217"/>
      <c r="G25" s="202" t="str">
        <f t="shared" ref="G25:G31" si="2">IF(D25="","",E25*F25)</f>
        <v/>
      </c>
      <c r="H25" s="43"/>
    </row>
    <row r="26" spans="2:8" ht="25.5" x14ac:dyDescent="0.2">
      <c r="B26" s="51" t="s">
        <v>77</v>
      </c>
      <c r="C26" s="15" t="s">
        <v>829</v>
      </c>
      <c r="D26" s="23" t="s">
        <v>54</v>
      </c>
      <c r="E26" s="281">
        <f>G24</f>
        <v>11034715.390000001</v>
      </c>
      <c r="F26" s="219"/>
      <c r="G26" s="202">
        <f t="shared" si="2"/>
        <v>0</v>
      </c>
      <c r="H26" s="43"/>
    </row>
    <row r="27" spans="2:8" x14ac:dyDescent="0.2">
      <c r="B27" s="51"/>
      <c r="C27" s="15"/>
      <c r="D27" s="23"/>
      <c r="E27" s="195"/>
      <c r="F27" s="216"/>
      <c r="G27" s="202" t="str">
        <f t="shared" si="2"/>
        <v/>
      </c>
      <c r="H27" s="43"/>
    </row>
    <row r="28" spans="2:8" ht="38.25" x14ac:dyDescent="0.2">
      <c r="B28" s="51" t="s">
        <v>96</v>
      </c>
      <c r="C28" s="15" t="s">
        <v>830</v>
      </c>
      <c r="D28" s="23" t="s">
        <v>532</v>
      </c>
      <c r="E28" s="216">
        <v>6353185.7800000003</v>
      </c>
      <c r="F28" s="216">
        <v>1</v>
      </c>
      <c r="G28" s="202">
        <f t="shared" si="2"/>
        <v>6353185.7800000003</v>
      </c>
      <c r="H28" s="43"/>
    </row>
    <row r="29" spans="2:8" x14ac:dyDescent="0.2">
      <c r="B29" s="51"/>
      <c r="C29" s="15"/>
      <c r="D29" s="23"/>
      <c r="E29" s="195"/>
      <c r="F29" s="184"/>
      <c r="G29" s="202" t="str">
        <f t="shared" si="2"/>
        <v/>
      </c>
      <c r="H29" s="43"/>
    </row>
    <row r="30" spans="2:8" ht="25.5" x14ac:dyDescent="0.2">
      <c r="B30" s="51" t="s">
        <v>79</v>
      </c>
      <c r="C30" s="15" t="s">
        <v>831</v>
      </c>
      <c r="D30" s="23" t="s">
        <v>54</v>
      </c>
      <c r="E30" s="195">
        <f>G28</f>
        <v>6353185.7800000003</v>
      </c>
      <c r="F30" s="218"/>
      <c r="G30" s="202">
        <f t="shared" si="2"/>
        <v>0</v>
      </c>
      <c r="H30" s="43"/>
    </row>
    <row r="31" spans="2:8" x14ac:dyDescent="0.2">
      <c r="B31" s="51"/>
      <c r="C31" s="15"/>
      <c r="D31" s="23"/>
      <c r="E31" s="195"/>
      <c r="F31" s="184"/>
      <c r="G31" s="202" t="str">
        <f t="shared" si="2"/>
        <v/>
      </c>
      <c r="H31" s="43"/>
    </row>
    <row r="32" spans="2:8" ht="25.5" x14ac:dyDescent="0.2">
      <c r="B32" s="51" t="s">
        <v>80</v>
      </c>
      <c r="C32" s="15" t="s">
        <v>832</v>
      </c>
      <c r="D32" s="23"/>
      <c r="E32" s="195"/>
      <c r="F32" s="184"/>
      <c r="G32" s="202"/>
      <c r="H32" s="43"/>
    </row>
    <row r="33" spans="2:8" x14ac:dyDescent="0.2">
      <c r="B33" s="51"/>
      <c r="C33" s="15"/>
      <c r="D33" s="23"/>
      <c r="E33" s="195"/>
      <c r="F33" s="184"/>
      <c r="G33" s="202"/>
      <c r="H33" s="43"/>
    </row>
    <row r="34" spans="2:8" ht="25.5" x14ac:dyDescent="0.2">
      <c r="B34" s="51"/>
      <c r="C34" s="15" t="s">
        <v>863</v>
      </c>
      <c r="D34" s="23" t="s">
        <v>70</v>
      </c>
      <c r="E34" s="195">
        <v>5</v>
      </c>
      <c r="F34" s="183"/>
      <c r="G34" s="18">
        <f>F34*E34</f>
        <v>0</v>
      </c>
      <c r="H34" s="43"/>
    </row>
    <row r="35" spans="2:8" x14ac:dyDescent="0.2">
      <c r="B35" s="51"/>
      <c r="C35" s="15"/>
      <c r="D35" s="23"/>
      <c r="E35" s="195"/>
      <c r="F35" s="183"/>
      <c r="G35" s="18"/>
      <c r="H35" s="43"/>
    </row>
    <row r="36" spans="2:8" ht="25.5" x14ac:dyDescent="0.2">
      <c r="B36" s="51"/>
      <c r="C36" s="15" t="s">
        <v>864</v>
      </c>
      <c r="D36" s="23" t="s">
        <v>865</v>
      </c>
      <c r="E36" s="195">
        <v>4</v>
      </c>
      <c r="F36" s="183"/>
      <c r="G36" s="18">
        <f>F36*E36</f>
        <v>0</v>
      </c>
      <c r="H36" s="43"/>
    </row>
    <row r="37" spans="2:8" x14ac:dyDescent="0.2">
      <c r="B37" s="51"/>
      <c r="C37" s="15"/>
      <c r="D37" s="23"/>
      <c r="E37" s="195"/>
      <c r="F37" s="183"/>
      <c r="G37" s="18"/>
      <c r="H37" s="43"/>
    </row>
    <row r="38" spans="2:8" ht="25.5" x14ac:dyDescent="0.2">
      <c r="B38" s="51"/>
      <c r="C38" s="15" t="s">
        <v>866</v>
      </c>
      <c r="D38" s="23" t="s">
        <v>70</v>
      </c>
      <c r="E38" s="195">
        <v>5</v>
      </c>
      <c r="F38" s="183"/>
      <c r="G38" s="18">
        <f>F38*E38</f>
        <v>0</v>
      </c>
      <c r="H38" s="43"/>
    </row>
    <row r="39" spans="2:8" x14ac:dyDescent="0.2">
      <c r="B39" s="51"/>
      <c r="C39" s="15"/>
      <c r="D39" s="23"/>
      <c r="E39" s="195"/>
      <c r="F39" s="183"/>
      <c r="G39" s="18"/>
      <c r="H39" s="43"/>
    </row>
    <row r="40" spans="2:8" x14ac:dyDescent="0.2">
      <c r="B40" s="51"/>
      <c r="C40" s="15" t="s">
        <v>867</v>
      </c>
      <c r="D40" s="23" t="s">
        <v>868</v>
      </c>
      <c r="E40" s="195">
        <v>25</v>
      </c>
      <c r="F40" s="184"/>
      <c r="G40" s="18">
        <f>F40*E40</f>
        <v>0</v>
      </c>
      <c r="H40" s="43"/>
    </row>
    <row r="41" spans="2:8" x14ac:dyDescent="0.2">
      <c r="B41" s="51"/>
      <c r="C41" s="15"/>
      <c r="D41" s="23"/>
      <c r="E41" s="195"/>
      <c r="F41" s="184"/>
      <c r="G41" s="202"/>
      <c r="H41" s="43"/>
    </row>
    <row r="42" spans="2:8" x14ac:dyDescent="0.2">
      <c r="B42" s="51"/>
      <c r="C42" s="15"/>
      <c r="D42" s="23"/>
      <c r="E42" s="195"/>
      <c r="F42" s="184"/>
      <c r="G42" s="202"/>
      <c r="H42" s="43"/>
    </row>
    <row r="43" spans="2:8" s="31" customFormat="1" ht="19.5" customHeight="1" x14ac:dyDescent="0.2">
      <c r="B43" s="132" t="str">
        <f>$B$10</f>
        <v>F</v>
      </c>
      <c r="C43" s="32" t="s">
        <v>12</v>
      </c>
      <c r="D43" s="33"/>
      <c r="E43" s="196"/>
      <c r="F43" s="177"/>
      <c r="G43" s="35">
        <f>SUM(G9:G42)</f>
        <v>17387901.170000002</v>
      </c>
      <c r="H43" s="36"/>
    </row>
    <row r="44" spans="2:8" x14ac:dyDescent="0.2">
      <c r="B44" s="342" t="str">
        <f>Client1</f>
        <v>Province of KwaZulu-Natal</v>
      </c>
      <c r="C44" s="342"/>
      <c r="D44" s="342"/>
      <c r="E44" s="343" t="str">
        <f>"Contract No. "&amp;ContractNo</f>
        <v>Contract No. ZNB01686/00000/00/HOD/INF/22/T</v>
      </c>
      <c r="F44" s="343"/>
      <c r="G44" s="343"/>
    </row>
    <row r="45" spans="2:8" x14ac:dyDescent="0.2">
      <c r="B45" s="342" t="str">
        <f>Client2</f>
        <v>Department of Transport</v>
      </c>
      <c r="C45" s="342"/>
      <c r="D45" s="342"/>
      <c r="E45" s="343"/>
      <c r="F45" s="343"/>
      <c r="G45" s="343"/>
    </row>
    <row r="46" spans="2:8" x14ac:dyDescent="0.2">
      <c r="B46" s="345"/>
      <c r="C46" s="345"/>
      <c r="D46" s="345"/>
      <c r="E46" s="344"/>
      <c r="F46" s="344"/>
      <c r="G46" s="344"/>
    </row>
    <row r="47" spans="2:8" x14ac:dyDescent="0.2">
      <c r="B47" s="346" t="s">
        <v>8</v>
      </c>
      <c r="C47" s="347"/>
      <c r="D47" s="347"/>
      <c r="E47" s="347"/>
      <c r="F47" s="347"/>
      <c r="G47" s="348" t="str">
        <f>$G$4</f>
        <v>CHAPTER F</v>
      </c>
      <c r="H47" s="6"/>
    </row>
    <row r="48" spans="2:8" x14ac:dyDescent="0.2">
      <c r="B48" s="349" t="str">
        <f>ContractDescription</f>
        <v>THE UPGRADE OF P130 FROM GRAVEL TO BLACKTOP FROM KM 15.00 TO KM 18.00 IN THE UMGUNGUNDLOVU DISTRICT UNDER THE PIETERMARITZBURG REGION</v>
      </c>
      <c r="C48" s="350"/>
      <c r="D48" s="350"/>
      <c r="E48" s="350"/>
      <c r="F48" s="350"/>
      <c r="G48" s="343"/>
      <c r="H48" s="9"/>
    </row>
    <row r="49" spans="2:8" x14ac:dyDescent="0.2">
      <c r="B49" s="349"/>
      <c r="C49" s="350"/>
      <c r="D49" s="350"/>
      <c r="E49" s="350"/>
      <c r="F49" s="350"/>
      <c r="G49" s="343"/>
      <c r="H49" s="9"/>
    </row>
    <row r="50" spans="2:8" x14ac:dyDescent="0.2">
      <c r="B50" s="351"/>
      <c r="C50" s="352"/>
      <c r="D50" s="352"/>
      <c r="E50" s="352"/>
      <c r="F50" s="352"/>
      <c r="G50" s="344"/>
      <c r="H50" s="9"/>
    </row>
    <row r="51" spans="2:8" s="10" customFormat="1" ht="24.95" customHeight="1" x14ac:dyDescent="0.2">
      <c r="B51" s="74" t="s">
        <v>0</v>
      </c>
      <c r="C51" s="12" t="s">
        <v>1</v>
      </c>
      <c r="D51" s="12" t="s">
        <v>2</v>
      </c>
      <c r="E51" s="193" t="s">
        <v>3</v>
      </c>
      <c r="F51" s="176" t="s">
        <v>4</v>
      </c>
      <c r="G51" s="12" t="s">
        <v>5</v>
      </c>
      <c r="H51" s="13"/>
    </row>
    <row r="52" spans="2:8" s="31" customFormat="1" ht="19.5" customHeight="1" x14ac:dyDescent="0.2">
      <c r="B52" s="80"/>
      <c r="C52" s="32" t="s">
        <v>55</v>
      </c>
      <c r="D52" s="33"/>
      <c r="E52" s="196"/>
      <c r="F52" s="177"/>
      <c r="G52" s="35">
        <f>G43</f>
        <v>17387901.170000002</v>
      </c>
      <c r="H52" s="36"/>
    </row>
    <row r="53" spans="2:8" x14ac:dyDescent="0.2">
      <c r="B53" s="51"/>
      <c r="C53" s="15"/>
      <c r="D53" s="23"/>
      <c r="E53" s="195"/>
      <c r="F53" s="184"/>
      <c r="G53" s="202"/>
      <c r="H53" s="43"/>
    </row>
    <row r="54" spans="2:8" x14ac:dyDescent="0.2">
      <c r="B54" s="51" t="s">
        <v>833</v>
      </c>
      <c r="C54" s="15" t="s">
        <v>834</v>
      </c>
      <c r="D54" s="23"/>
      <c r="E54" s="195"/>
      <c r="F54" s="184"/>
      <c r="G54" s="202" t="str">
        <f t="shared" ref="G54:G78" si="3">IF(D54="","",E54*F54)</f>
        <v/>
      </c>
      <c r="H54" s="43"/>
    </row>
    <row r="55" spans="2:8" x14ac:dyDescent="0.2">
      <c r="B55" s="51"/>
      <c r="C55" s="15"/>
      <c r="D55" s="23"/>
      <c r="E55" s="195"/>
      <c r="F55" s="184"/>
      <c r="G55" s="202" t="str">
        <f t="shared" si="3"/>
        <v/>
      </c>
      <c r="H55" s="43"/>
    </row>
    <row r="56" spans="2:8" x14ac:dyDescent="0.2">
      <c r="B56" s="51" t="s">
        <v>75</v>
      </c>
      <c r="C56" s="15" t="s">
        <v>671</v>
      </c>
      <c r="D56" s="23"/>
      <c r="E56" s="195"/>
      <c r="F56" s="184"/>
      <c r="G56" s="202" t="str">
        <f t="shared" si="3"/>
        <v/>
      </c>
      <c r="H56" s="43"/>
    </row>
    <row r="57" spans="2:8" x14ac:dyDescent="0.2">
      <c r="B57" s="73"/>
      <c r="C57" s="15"/>
      <c r="D57" s="23"/>
      <c r="E57" s="195"/>
      <c r="F57" s="184"/>
      <c r="G57" s="202" t="str">
        <f t="shared" si="3"/>
        <v/>
      </c>
      <c r="H57" s="43"/>
    </row>
    <row r="58" spans="2:8" x14ac:dyDescent="0.2">
      <c r="B58" s="51" t="s">
        <v>250</v>
      </c>
      <c r="C58" s="15" t="s">
        <v>672</v>
      </c>
      <c r="D58" s="23" t="s">
        <v>532</v>
      </c>
      <c r="E58" s="195">
        <v>150000</v>
      </c>
      <c r="F58" s="184">
        <v>1</v>
      </c>
      <c r="G58" s="202">
        <f t="shared" si="3"/>
        <v>150000</v>
      </c>
      <c r="H58" s="43"/>
    </row>
    <row r="59" spans="2:8" x14ac:dyDescent="0.2">
      <c r="B59" s="51"/>
      <c r="C59" s="15"/>
      <c r="D59" s="23"/>
      <c r="E59" s="195"/>
      <c r="F59" s="184"/>
      <c r="G59" s="202" t="str">
        <f t="shared" si="3"/>
        <v/>
      </c>
      <c r="H59" s="43"/>
    </row>
    <row r="60" spans="2:8" ht="25.5" x14ac:dyDescent="0.2">
      <c r="B60" s="51" t="s">
        <v>251</v>
      </c>
      <c r="C60" s="15" t="s">
        <v>685</v>
      </c>
      <c r="D60" s="23" t="s">
        <v>54</v>
      </c>
      <c r="E60" s="195">
        <f>E58</f>
        <v>150000</v>
      </c>
      <c r="F60" s="218"/>
      <c r="G60" s="202">
        <f t="shared" si="3"/>
        <v>0</v>
      </c>
      <c r="H60" s="43"/>
    </row>
    <row r="61" spans="2:8" x14ac:dyDescent="0.2">
      <c r="B61" s="51"/>
      <c r="C61" s="1"/>
      <c r="D61" s="23"/>
      <c r="E61" s="195"/>
      <c r="F61" s="184"/>
      <c r="G61" s="202" t="str">
        <f t="shared" si="3"/>
        <v/>
      </c>
      <c r="H61" s="43"/>
    </row>
    <row r="62" spans="2:8" x14ac:dyDescent="0.2">
      <c r="B62" s="51" t="s">
        <v>77</v>
      </c>
      <c r="C62" s="15" t="s">
        <v>673</v>
      </c>
      <c r="D62" s="23"/>
      <c r="E62" s="195"/>
      <c r="F62" s="184"/>
      <c r="G62" s="202" t="str">
        <f t="shared" si="3"/>
        <v/>
      </c>
      <c r="H62" s="43"/>
    </row>
    <row r="63" spans="2:8" x14ac:dyDescent="0.2">
      <c r="B63" s="51"/>
      <c r="C63" s="15"/>
      <c r="D63" s="23"/>
      <c r="E63" s="195"/>
      <c r="F63" s="184"/>
      <c r="G63" s="202" t="str">
        <f t="shared" si="3"/>
        <v/>
      </c>
      <c r="H63" s="43"/>
    </row>
    <row r="64" spans="2:8" x14ac:dyDescent="0.2">
      <c r="B64" s="51" t="s">
        <v>351</v>
      </c>
      <c r="C64" s="15" t="s">
        <v>672</v>
      </c>
      <c r="D64" s="23" t="s">
        <v>532</v>
      </c>
      <c r="E64" s="195">
        <v>150000</v>
      </c>
      <c r="F64" s="184">
        <v>1</v>
      </c>
      <c r="G64" s="202">
        <f t="shared" si="3"/>
        <v>150000</v>
      </c>
      <c r="H64" s="43"/>
    </row>
    <row r="65" spans="2:8" x14ac:dyDescent="0.2">
      <c r="B65" s="51"/>
      <c r="C65" s="15"/>
      <c r="D65" s="23"/>
      <c r="E65" s="197"/>
      <c r="F65" s="184"/>
      <c r="G65" s="202" t="str">
        <f t="shared" si="3"/>
        <v/>
      </c>
    </row>
    <row r="66" spans="2:8" ht="25.5" x14ac:dyDescent="0.2">
      <c r="B66" s="51" t="s">
        <v>352</v>
      </c>
      <c r="C66" s="15" t="s">
        <v>686</v>
      </c>
      <c r="D66" s="23" t="s">
        <v>54</v>
      </c>
      <c r="E66" s="195">
        <f>E64</f>
        <v>150000</v>
      </c>
      <c r="F66" s="218"/>
      <c r="G66" s="202">
        <f t="shared" si="3"/>
        <v>0</v>
      </c>
      <c r="H66" s="43"/>
    </row>
    <row r="67" spans="2:8" x14ac:dyDescent="0.2">
      <c r="B67" s="51"/>
      <c r="C67" s="15"/>
      <c r="D67" s="23"/>
      <c r="E67" s="197"/>
      <c r="F67" s="184"/>
      <c r="G67" s="202" t="str">
        <f t="shared" si="3"/>
        <v/>
      </c>
      <c r="H67" s="50"/>
    </row>
    <row r="68" spans="2:8" x14ac:dyDescent="0.2">
      <c r="B68" s="51" t="s">
        <v>78</v>
      </c>
      <c r="C68" s="15" t="s">
        <v>675</v>
      </c>
      <c r="D68" s="23"/>
      <c r="E68" s="197"/>
      <c r="F68" s="184"/>
      <c r="G68" s="202" t="str">
        <f t="shared" si="3"/>
        <v/>
      </c>
    </row>
    <row r="69" spans="2:8" x14ac:dyDescent="0.2">
      <c r="B69" s="51"/>
      <c r="C69" s="15"/>
      <c r="D69" s="23"/>
      <c r="E69" s="195"/>
      <c r="F69" s="184"/>
      <c r="G69" s="202" t="str">
        <f t="shared" si="3"/>
        <v/>
      </c>
      <c r="H69" s="43"/>
    </row>
    <row r="70" spans="2:8" x14ac:dyDescent="0.2">
      <c r="B70" s="51" t="s">
        <v>392</v>
      </c>
      <c r="C70" s="15" t="s">
        <v>672</v>
      </c>
      <c r="D70" s="23" t="s">
        <v>532</v>
      </c>
      <c r="E70" s="195">
        <v>150000</v>
      </c>
      <c r="F70" s="184">
        <v>1</v>
      </c>
      <c r="G70" s="202">
        <f t="shared" si="3"/>
        <v>150000</v>
      </c>
      <c r="H70" s="43"/>
    </row>
    <row r="71" spans="2:8" x14ac:dyDescent="0.2">
      <c r="B71" s="51"/>
      <c r="C71" s="15"/>
      <c r="D71" s="23"/>
      <c r="E71" s="195"/>
      <c r="F71" s="184"/>
      <c r="G71" s="202" t="str">
        <f t="shared" si="3"/>
        <v/>
      </c>
      <c r="H71" s="43"/>
    </row>
    <row r="72" spans="2:8" ht="25.5" x14ac:dyDescent="0.2">
      <c r="B72" s="51" t="s">
        <v>393</v>
      </c>
      <c r="C72" s="15" t="s">
        <v>678</v>
      </c>
      <c r="D72" s="23" t="s">
        <v>54</v>
      </c>
      <c r="E72" s="195">
        <f>E70</f>
        <v>150000</v>
      </c>
      <c r="F72" s="218"/>
      <c r="G72" s="202">
        <f t="shared" si="3"/>
        <v>0</v>
      </c>
      <c r="H72" s="43"/>
    </row>
    <row r="73" spans="2:8" x14ac:dyDescent="0.2">
      <c r="B73" s="51"/>
      <c r="C73" s="15"/>
      <c r="D73" s="23"/>
      <c r="E73" s="195"/>
      <c r="F73" s="184"/>
      <c r="G73" s="202" t="str">
        <f t="shared" si="3"/>
        <v/>
      </c>
      <c r="H73" s="43"/>
    </row>
    <row r="74" spans="2:8" ht="25.5" x14ac:dyDescent="0.2">
      <c r="B74" s="51" t="s">
        <v>79</v>
      </c>
      <c r="C74" s="15" t="s">
        <v>676</v>
      </c>
      <c r="D74" s="23"/>
      <c r="E74" s="195"/>
      <c r="F74" s="184"/>
      <c r="G74" s="202" t="str">
        <f t="shared" si="3"/>
        <v/>
      </c>
      <c r="H74" s="43"/>
    </row>
    <row r="75" spans="2:8" x14ac:dyDescent="0.2">
      <c r="B75" s="51"/>
      <c r="C75" s="15"/>
      <c r="D75" s="23"/>
      <c r="E75" s="195"/>
      <c r="F75" s="184"/>
      <c r="G75" s="202" t="str">
        <f t="shared" si="3"/>
        <v/>
      </c>
      <c r="H75" s="43"/>
    </row>
    <row r="76" spans="2:8" x14ac:dyDescent="0.2">
      <c r="B76" s="51" t="s">
        <v>410</v>
      </c>
      <c r="C76" s="15" t="s">
        <v>672</v>
      </c>
      <c r="D76" s="23" t="s">
        <v>532</v>
      </c>
      <c r="E76" s="195">
        <v>150000</v>
      </c>
      <c r="F76" s="184">
        <v>1</v>
      </c>
      <c r="G76" s="202">
        <f t="shared" si="3"/>
        <v>150000</v>
      </c>
      <c r="H76" s="43"/>
    </row>
    <row r="77" spans="2:8" x14ac:dyDescent="0.2">
      <c r="B77" s="51"/>
      <c r="C77" s="15"/>
      <c r="D77" s="23"/>
      <c r="E77" s="195"/>
      <c r="F77" s="184"/>
      <c r="G77" s="202" t="str">
        <f t="shared" si="3"/>
        <v/>
      </c>
      <c r="H77" s="43"/>
    </row>
    <row r="78" spans="2:8" ht="25.5" x14ac:dyDescent="0.2">
      <c r="B78" s="51" t="s">
        <v>677</v>
      </c>
      <c r="C78" s="15" t="s">
        <v>687</v>
      </c>
      <c r="D78" s="23" t="s">
        <v>54</v>
      </c>
      <c r="E78" s="195">
        <f>E76</f>
        <v>150000</v>
      </c>
      <c r="F78" s="218"/>
      <c r="G78" s="202">
        <f t="shared" si="3"/>
        <v>0</v>
      </c>
      <c r="H78" s="43"/>
    </row>
    <row r="79" spans="2:8" x14ac:dyDescent="0.2">
      <c r="B79" s="51"/>
      <c r="C79" s="15"/>
      <c r="D79" s="23"/>
      <c r="E79" s="195"/>
      <c r="F79" s="184"/>
      <c r="G79" s="202"/>
      <c r="H79" s="43"/>
    </row>
    <row r="80" spans="2:8" x14ac:dyDescent="0.2">
      <c r="B80" s="51"/>
      <c r="C80" s="15"/>
      <c r="D80" s="23"/>
      <c r="E80" s="195"/>
      <c r="F80" s="184"/>
      <c r="G80" s="202"/>
      <c r="H80" s="43"/>
    </row>
    <row r="81" spans="2:8" x14ac:dyDescent="0.2">
      <c r="B81" s="51"/>
      <c r="C81" s="15"/>
      <c r="D81" s="23"/>
      <c r="E81" s="195"/>
      <c r="F81" s="184"/>
      <c r="G81" s="202"/>
      <c r="H81" s="43"/>
    </row>
    <row r="82" spans="2:8" x14ac:dyDescent="0.2">
      <c r="B82" s="51"/>
      <c r="C82" s="15"/>
      <c r="D82" s="23"/>
      <c r="E82" s="195"/>
      <c r="F82" s="184"/>
      <c r="G82" s="202"/>
      <c r="H82" s="43"/>
    </row>
    <row r="83" spans="2:8" x14ac:dyDescent="0.2">
      <c r="B83" s="51"/>
      <c r="C83" s="15"/>
      <c r="D83" s="23"/>
      <c r="E83" s="195"/>
      <c r="F83" s="183"/>
      <c r="G83" s="18"/>
      <c r="H83" s="43"/>
    </row>
    <row r="84" spans="2:8" x14ac:dyDescent="0.2">
      <c r="B84" s="51"/>
      <c r="C84" s="15"/>
      <c r="D84" s="23"/>
      <c r="E84" s="195"/>
      <c r="F84" s="183"/>
      <c r="G84" s="18"/>
      <c r="H84" s="43"/>
    </row>
    <row r="85" spans="2:8" x14ac:dyDescent="0.2">
      <c r="B85" s="51"/>
      <c r="C85" s="15"/>
      <c r="D85" s="23"/>
      <c r="E85" s="195"/>
      <c r="F85" s="183"/>
      <c r="G85" s="18"/>
      <c r="H85" s="43"/>
    </row>
    <row r="86" spans="2:8" x14ac:dyDescent="0.2">
      <c r="B86" s="51"/>
      <c r="C86" s="15"/>
      <c r="D86" s="23"/>
      <c r="E86" s="195"/>
      <c r="F86" s="183"/>
      <c r="G86" s="18"/>
      <c r="H86" s="43"/>
    </row>
    <row r="87" spans="2:8" x14ac:dyDescent="0.2">
      <c r="B87" s="51"/>
      <c r="C87" s="15"/>
      <c r="D87" s="23"/>
      <c r="E87" s="195"/>
      <c r="F87" s="183"/>
      <c r="G87" s="18"/>
      <c r="H87" s="43"/>
    </row>
    <row r="88" spans="2:8" x14ac:dyDescent="0.2">
      <c r="B88" s="51"/>
      <c r="C88" s="15"/>
      <c r="D88" s="23"/>
      <c r="E88" s="195"/>
      <c r="F88" s="183"/>
      <c r="G88" s="18"/>
      <c r="H88" s="43"/>
    </row>
    <row r="89" spans="2:8" x14ac:dyDescent="0.2">
      <c r="B89" s="51"/>
      <c r="C89" s="15"/>
      <c r="D89" s="23"/>
      <c r="E89" s="195"/>
      <c r="F89" s="183"/>
      <c r="G89" s="18"/>
      <c r="H89" s="43"/>
    </row>
    <row r="90" spans="2:8" x14ac:dyDescent="0.2">
      <c r="B90" s="51"/>
      <c r="C90" s="15"/>
      <c r="D90" s="23"/>
      <c r="E90" s="195"/>
      <c r="F90" s="183"/>
      <c r="G90" s="18"/>
      <c r="H90" s="43"/>
    </row>
    <row r="91" spans="2:8" x14ac:dyDescent="0.2">
      <c r="B91" s="51"/>
      <c r="C91" s="15"/>
      <c r="D91" s="23"/>
      <c r="E91" s="195"/>
      <c r="F91" s="183"/>
      <c r="G91" s="18"/>
      <c r="H91" s="43"/>
    </row>
    <row r="92" spans="2:8" x14ac:dyDescent="0.2">
      <c r="B92" s="51"/>
      <c r="C92" s="15"/>
      <c r="D92" s="23"/>
      <c r="E92" s="195"/>
      <c r="F92" s="183"/>
      <c r="G92" s="18"/>
      <c r="H92" s="43"/>
    </row>
    <row r="93" spans="2:8" x14ac:dyDescent="0.2">
      <c r="B93" s="51"/>
      <c r="C93" s="15"/>
      <c r="D93" s="23"/>
      <c r="E93" s="195"/>
      <c r="F93" s="183"/>
      <c r="G93" s="18"/>
      <c r="H93" s="43"/>
    </row>
    <row r="94" spans="2:8" x14ac:dyDescent="0.2">
      <c r="B94" s="51"/>
      <c r="C94" s="15"/>
      <c r="D94" s="23"/>
      <c r="E94" s="195"/>
      <c r="F94" s="183"/>
      <c r="G94" s="18"/>
      <c r="H94" s="43"/>
    </row>
    <row r="95" spans="2:8" x14ac:dyDescent="0.2">
      <c r="B95" s="51"/>
      <c r="C95" s="15"/>
      <c r="D95" s="23"/>
      <c r="E95" s="195"/>
      <c r="F95" s="183"/>
      <c r="G95" s="18"/>
      <c r="H95" s="43"/>
    </row>
    <row r="96" spans="2:8" x14ac:dyDescent="0.2">
      <c r="B96" s="51"/>
      <c r="C96" s="15"/>
      <c r="D96" s="23"/>
      <c r="E96" s="195"/>
      <c r="F96" s="183"/>
      <c r="G96" s="18"/>
      <c r="H96" s="43"/>
    </row>
    <row r="97" spans="2:8" x14ac:dyDescent="0.2">
      <c r="B97" s="51"/>
      <c r="C97" s="15"/>
      <c r="D97" s="23"/>
      <c r="E97" s="195"/>
      <c r="F97" s="183"/>
      <c r="G97" s="18"/>
      <c r="H97" s="43"/>
    </row>
    <row r="98" spans="2:8" x14ac:dyDescent="0.2">
      <c r="B98" s="51"/>
      <c r="C98" s="15"/>
      <c r="D98" s="23"/>
      <c r="E98" s="195"/>
      <c r="F98" s="183"/>
      <c r="G98" s="18"/>
      <c r="H98" s="43"/>
    </row>
    <row r="99" spans="2:8" x14ac:dyDescent="0.2">
      <c r="B99" s="51"/>
      <c r="C99" s="15"/>
      <c r="D99" s="23"/>
      <c r="E99" s="195"/>
      <c r="F99" s="183"/>
      <c r="G99" s="18"/>
      <c r="H99" s="43"/>
    </row>
    <row r="100" spans="2:8" x14ac:dyDescent="0.2">
      <c r="B100" s="51"/>
      <c r="C100" s="15"/>
      <c r="D100" s="23"/>
      <c r="E100" s="195"/>
      <c r="F100" s="183"/>
      <c r="G100" s="18"/>
      <c r="H100" s="43"/>
    </row>
    <row r="101" spans="2:8" x14ac:dyDescent="0.2">
      <c r="B101" s="51"/>
      <c r="C101" s="15"/>
      <c r="D101" s="23"/>
      <c r="E101" s="195"/>
      <c r="F101" s="183"/>
      <c r="G101" s="18"/>
      <c r="H101" s="43"/>
    </row>
    <row r="102" spans="2:8" x14ac:dyDescent="0.2">
      <c r="B102" s="51"/>
      <c r="C102" s="15"/>
      <c r="D102" s="23"/>
      <c r="E102" s="195"/>
      <c r="F102" s="183"/>
      <c r="G102" s="18"/>
      <c r="H102" s="43"/>
    </row>
    <row r="103" spans="2:8" x14ac:dyDescent="0.2">
      <c r="B103" s="51"/>
      <c r="C103" s="15"/>
      <c r="D103" s="23"/>
      <c r="E103" s="195"/>
      <c r="F103" s="183"/>
      <c r="G103" s="18"/>
      <c r="H103" s="43"/>
    </row>
    <row r="104" spans="2:8" x14ac:dyDescent="0.2">
      <c r="B104" s="51"/>
      <c r="C104" s="15"/>
      <c r="D104" s="23"/>
      <c r="E104" s="195"/>
      <c r="F104" s="183"/>
      <c r="G104" s="18"/>
      <c r="H104" s="43"/>
    </row>
    <row r="105" spans="2:8" x14ac:dyDescent="0.2">
      <c r="B105" s="51"/>
      <c r="C105" s="15"/>
      <c r="D105" s="23"/>
      <c r="E105" s="195"/>
      <c r="F105" s="183"/>
      <c r="G105" s="18"/>
      <c r="H105" s="43"/>
    </row>
    <row r="106" spans="2:8" x14ac:dyDescent="0.2">
      <c r="B106" s="51"/>
      <c r="C106" s="15"/>
      <c r="D106" s="23"/>
      <c r="E106" s="195"/>
      <c r="F106" s="183"/>
      <c r="G106" s="18"/>
      <c r="H106" s="43"/>
    </row>
    <row r="107" spans="2:8" x14ac:dyDescent="0.2">
      <c r="B107" s="51"/>
      <c r="C107" s="15"/>
      <c r="D107" s="23"/>
      <c r="E107" s="195"/>
      <c r="F107" s="183"/>
      <c r="G107" s="18"/>
      <c r="H107" s="43"/>
    </row>
    <row r="108" spans="2:8" x14ac:dyDescent="0.2">
      <c r="B108" s="51"/>
      <c r="C108" s="15"/>
      <c r="D108" s="23"/>
      <c r="E108" s="195"/>
      <c r="F108" s="183"/>
      <c r="G108" s="18"/>
      <c r="H108" s="43"/>
    </row>
    <row r="109" spans="2:8" x14ac:dyDescent="0.2">
      <c r="B109" s="51"/>
      <c r="C109" s="15"/>
      <c r="D109" s="23"/>
      <c r="E109" s="195"/>
      <c r="F109" s="183"/>
      <c r="G109" s="18"/>
      <c r="H109" s="43"/>
    </row>
    <row r="110" spans="2:8" x14ac:dyDescent="0.2">
      <c r="B110" s="51"/>
      <c r="C110" s="15"/>
      <c r="D110" s="23"/>
      <c r="E110" s="195"/>
      <c r="F110" s="183"/>
      <c r="G110" s="18" t="str">
        <f>IF(D110="","",E110*F110)</f>
        <v/>
      </c>
      <c r="H110" s="43"/>
    </row>
    <row r="111" spans="2:8" s="31" customFormat="1" ht="19.5" customHeight="1" x14ac:dyDescent="0.2">
      <c r="B111" s="132" t="str">
        <f>$B$10</f>
        <v>F</v>
      </c>
      <c r="C111" s="32" t="s">
        <v>652</v>
      </c>
      <c r="D111" s="33"/>
      <c r="E111" s="196"/>
      <c r="F111" s="177"/>
      <c r="G111" s="35">
        <f>SUM(G52:G110)</f>
        <v>17987901.170000002</v>
      </c>
      <c r="H111" s="36"/>
    </row>
  </sheetData>
  <mergeCells count="11">
    <mergeCell ref="B47:F47"/>
    <mergeCell ref="G47:G50"/>
    <mergeCell ref="B48:F50"/>
    <mergeCell ref="E1:G1"/>
    <mergeCell ref="B4:F4"/>
    <mergeCell ref="G4:G7"/>
    <mergeCell ref="B5:F7"/>
    <mergeCell ref="B44:D44"/>
    <mergeCell ref="E44:G46"/>
    <mergeCell ref="B45:D45"/>
    <mergeCell ref="B46:D4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8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  <rowBreaks count="1" manualBreakCount="1">
    <brk id="43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0.59999389629810485"/>
    <pageSetUpPr fitToPage="1"/>
  </sheetPr>
  <dimension ref="B1:O1048470"/>
  <sheetViews>
    <sheetView view="pageBreakPreview" zoomScale="55" zoomScaleNormal="100" zoomScaleSheetLayoutView="55" zoomScalePageLayoutView="150" workbookViewId="0">
      <selection activeCell="C32" sqref="C32:E32"/>
    </sheetView>
  </sheetViews>
  <sheetFormatPr defaultColWidth="8.85546875" defaultRowHeight="12.75" x14ac:dyDescent="0.2"/>
  <cols>
    <col min="1" max="1" width="0.85546875" style="52" customWidth="1"/>
    <col min="2" max="2" width="11.7109375" style="55" customWidth="1"/>
    <col min="3" max="3" width="45.7109375" style="53" customWidth="1"/>
    <col min="4" max="4" width="13.7109375" style="53" customWidth="1"/>
    <col min="5" max="5" width="5.7109375" style="125" customWidth="1"/>
    <col min="6" max="7" width="15.7109375" style="52" customWidth="1"/>
    <col min="8" max="8" width="15.7109375" style="126" customWidth="1"/>
    <col min="9" max="9" width="0.85546875" style="52" customWidth="1"/>
    <col min="10" max="10" width="8.85546875" style="52"/>
    <col min="11" max="11" width="15.42578125" style="52" customWidth="1"/>
    <col min="12" max="12" width="12.5703125" style="52" customWidth="1"/>
    <col min="13" max="13" width="9.42578125" style="52" customWidth="1"/>
    <col min="14" max="16384" width="8.85546875" style="52"/>
  </cols>
  <sheetData>
    <row r="1" spans="2:15" x14ac:dyDescent="0.2">
      <c r="B1" s="2" t="str">
        <f>Client1</f>
        <v>Province of KwaZulu-Natal</v>
      </c>
      <c r="D1" s="4"/>
      <c r="E1" s="4"/>
      <c r="F1" s="356" t="str">
        <f>"Contract No. "&amp;ContractNo</f>
        <v>Contract No. ZNB01686/00000/00/HOD/INF/22/T</v>
      </c>
      <c r="G1" s="356"/>
      <c r="H1" s="356"/>
    </row>
    <row r="2" spans="2:15" s="1" customFormat="1" ht="18" customHeight="1" x14ac:dyDescent="0.2">
      <c r="B2" s="87" t="str">
        <f>Client2</f>
        <v>Department of Transport</v>
      </c>
      <c r="C2" s="53"/>
      <c r="D2" s="4"/>
      <c r="E2" s="4"/>
      <c r="F2" s="4"/>
      <c r="H2" s="5"/>
      <c r="L2" s="4"/>
    </row>
    <row r="3" spans="2:15" s="1" customFormat="1" ht="16.5" customHeight="1" x14ac:dyDescent="0.2">
      <c r="B3" s="77"/>
      <c r="C3" s="90"/>
      <c r="D3" s="78"/>
      <c r="E3" s="78"/>
      <c r="F3" s="78"/>
      <c r="G3" s="79"/>
      <c r="H3" s="89"/>
      <c r="J3" s="5"/>
      <c r="K3" s="5"/>
      <c r="L3" s="4"/>
    </row>
    <row r="4" spans="2:15" s="1" customFormat="1" ht="7.5" customHeight="1" x14ac:dyDescent="0.2">
      <c r="B4" s="349" t="str">
        <f>ContractDescription</f>
        <v>THE UPGRADE OF P130 FROM GRAVEL TO BLACKTOP FROM KM 15.00 TO KM 18.00 IN THE UMGUNGUNDLOVU DISTRICT UNDER THE PIETERMARITZBURG REGION</v>
      </c>
      <c r="C4" s="350"/>
      <c r="D4" s="350"/>
      <c r="E4" s="350"/>
      <c r="F4" s="350"/>
      <c r="G4" s="350"/>
      <c r="H4" s="416"/>
      <c r="J4" s="5"/>
      <c r="K4" s="5"/>
      <c r="L4" s="4"/>
    </row>
    <row r="5" spans="2:15" ht="12.75" customHeight="1" x14ac:dyDescent="0.2">
      <c r="B5" s="349"/>
      <c r="C5" s="350"/>
      <c r="D5" s="350"/>
      <c r="E5" s="350"/>
      <c r="F5" s="350"/>
      <c r="G5" s="350"/>
      <c r="H5" s="416"/>
    </row>
    <row r="6" spans="2:15" ht="7.5" customHeight="1" x14ac:dyDescent="0.2">
      <c r="B6" s="351"/>
      <c r="C6" s="352"/>
      <c r="D6" s="352"/>
      <c r="E6" s="352"/>
      <c r="F6" s="352"/>
      <c r="G6" s="352"/>
      <c r="H6" s="417"/>
    </row>
    <row r="7" spans="2:15" ht="25.5" customHeight="1" x14ac:dyDescent="0.2">
      <c r="B7" s="399" t="s">
        <v>836</v>
      </c>
      <c r="C7" s="400"/>
      <c r="D7" s="400"/>
      <c r="E7" s="400"/>
      <c r="F7" s="400"/>
      <c r="G7" s="400"/>
      <c r="H7" s="418"/>
    </row>
    <row r="8" spans="2:15" x14ac:dyDescent="0.2">
      <c r="B8" s="12" t="s">
        <v>661</v>
      </c>
      <c r="C8" s="405" t="s">
        <v>1</v>
      </c>
      <c r="D8" s="401"/>
      <c r="E8" s="402"/>
      <c r="F8" s="12" t="s">
        <v>648</v>
      </c>
      <c r="G8" s="401" t="s">
        <v>5</v>
      </c>
      <c r="H8" s="402"/>
      <c r="O8" s="126"/>
    </row>
    <row r="9" spans="2:15" x14ac:dyDescent="0.2">
      <c r="B9" s="22" t="str">
        <f>'Section F'!B10</f>
        <v>F</v>
      </c>
      <c r="C9" s="406" t="str">
        <f>'Section F'!C10</f>
        <v>SMALL CONTRACTOR DEVELOPMENT</v>
      </c>
      <c r="D9" s="407"/>
      <c r="E9" s="408"/>
      <c r="F9" s="42"/>
      <c r="G9" s="419">
        <f>'Section F'!G111</f>
        <v>17987901.170000002</v>
      </c>
      <c r="H9" s="415"/>
      <c r="O9" s="126"/>
    </row>
    <row r="10" spans="2:15" ht="12.75" customHeight="1" x14ac:dyDescent="0.2">
      <c r="B10" s="23"/>
      <c r="C10" s="394"/>
      <c r="D10" s="395"/>
      <c r="E10" s="396"/>
      <c r="F10" s="42"/>
      <c r="G10" s="366"/>
      <c r="H10" s="358"/>
    </row>
    <row r="11" spans="2:15" ht="12.75" customHeight="1" x14ac:dyDescent="0.2">
      <c r="B11" s="23"/>
      <c r="C11" s="394"/>
      <c r="D11" s="395"/>
      <c r="E11" s="396"/>
      <c r="F11" s="42"/>
      <c r="G11" s="366"/>
      <c r="H11" s="358"/>
    </row>
    <row r="12" spans="2:15" ht="12.75" customHeight="1" x14ac:dyDescent="0.2">
      <c r="B12" s="23"/>
      <c r="C12" s="394"/>
      <c r="D12" s="395"/>
      <c r="E12" s="396"/>
      <c r="F12" s="42"/>
      <c r="G12" s="366"/>
      <c r="H12" s="358"/>
    </row>
    <row r="13" spans="2:15" ht="12.75" customHeight="1" x14ac:dyDescent="0.2">
      <c r="B13" s="23"/>
      <c r="C13" s="394"/>
      <c r="D13" s="395"/>
      <c r="E13" s="396"/>
      <c r="F13" s="42"/>
      <c r="G13" s="366"/>
      <c r="H13" s="358"/>
    </row>
    <row r="14" spans="2:15" ht="12.75" customHeight="1" x14ac:dyDescent="0.2">
      <c r="B14" s="23"/>
      <c r="C14" s="394"/>
      <c r="D14" s="395"/>
      <c r="E14" s="396"/>
      <c r="F14" s="42"/>
      <c r="G14" s="366"/>
      <c r="H14" s="358"/>
    </row>
    <row r="15" spans="2:15" ht="12.75" customHeight="1" x14ac:dyDescent="0.2">
      <c r="B15" s="23"/>
      <c r="C15" s="394"/>
      <c r="D15" s="395"/>
      <c r="E15" s="396"/>
      <c r="F15" s="42"/>
      <c r="G15" s="366"/>
      <c r="H15" s="358"/>
    </row>
    <row r="16" spans="2:15" ht="12.75" customHeight="1" x14ac:dyDescent="0.2">
      <c r="B16" s="23"/>
      <c r="C16" s="394"/>
      <c r="D16" s="395"/>
      <c r="E16" s="396"/>
      <c r="F16" s="42"/>
      <c r="G16" s="366"/>
      <c r="H16" s="358"/>
    </row>
    <row r="17" spans="2:8" ht="12.75" customHeight="1" x14ac:dyDescent="0.2">
      <c r="B17" s="23"/>
      <c r="C17" s="394"/>
      <c r="D17" s="395"/>
      <c r="E17" s="396"/>
      <c r="F17" s="42"/>
      <c r="G17" s="366"/>
      <c r="H17" s="358"/>
    </row>
    <row r="18" spans="2:8" ht="12.75" customHeight="1" x14ac:dyDescent="0.2">
      <c r="B18" s="23"/>
      <c r="C18" s="394"/>
      <c r="D18" s="395"/>
      <c r="E18" s="396"/>
      <c r="F18" s="42"/>
      <c r="G18" s="366"/>
      <c r="H18" s="358"/>
    </row>
    <row r="19" spans="2:8" x14ac:dyDescent="0.2">
      <c r="B19" s="23"/>
      <c r="C19" s="394"/>
      <c r="D19" s="395"/>
      <c r="E19" s="396"/>
      <c r="F19" s="42"/>
      <c r="G19" s="366"/>
      <c r="H19" s="358"/>
    </row>
    <row r="20" spans="2:8" x14ac:dyDescent="0.2">
      <c r="B20" s="23"/>
      <c r="C20" s="394"/>
      <c r="D20" s="395"/>
      <c r="E20" s="396"/>
      <c r="F20" s="42"/>
      <c r="G20" s="366"/>
      <c r="H20" s="358"/>
    </row>
    <row r="21" spans="2:8" x14ac:dyDescent="0.2">
      <c r="B21" s="23"/>
      <c r="C21" s="394"/>
      <c r="D21" s="395"/>
      <c r="E21" s="396"/>
      <c r="F21" s="42"/>
      <c r="G21" s="366"/>
      <c r="H21" s="358"/>
    </row>
    <row r="22" spans="2:8" x14ac:dyDescent="0.2">
      <c r="B22" s="23"/>
      <c r="C22" s="394"/>
      <c r="D22" s="395"/>
      <c r="E22" s="396"/>
      <c r="F22" s="42"/>
      <c r="G22" s="366"/>
      <c r="H22" s="358"/>
    </row>
    <row r="23" spans="2:8" x14ac:dyDescent="0.2">
      <c r="B23" s="23"/>
      <c r="C23" s="394"/>
      <c r="D23" s="395"/>
      <c r="E23" s="396"/>
      <c r="F23" s="42"/>
      <c r="G23" s="366"/>
      <c r="H23" s="358"/>
    </row>
    <row r="24" spans="2:8" x14ac:dyDescent="0.2">
      <c r="B24" s="23"/>
      <c r="C24" s="394"/>
      <c r="D24" s="395"/>
      <c r="E24" s="396"/>
      <c r="F24" s="42"/>
      <c r="G24" s="366"/>
      <c r="H24" s="358"/>
    </row>
    <row r="25" spans="2:8" x14ac:dyDescent="0.2">
      <c r="B25" s="23"/>
      <c r="C25" s="394"/>
      <c r="D25" s="395"/>
      <c r="E25" s="396"/>
      <c r="F25" s="42"/>
      <c r="G25" s="366"/>
      <c r="H25" s="358"/>
    </row>
    <row r="26" spans="2:8" x14ac:dyDescent="0.2">
      <c r="B26" s="23"/>
      <c r="C26" s="394"/>
      <c r="D26" s="395"/>
      <c r="E26" s="396"/>
      <c r="F26" s="42"/>
      <c r="G26" s="366"/>
      <c r="H26" s="358"/>
    </row>
    <row r="27" spans="2:8" x14ac:dyDescent="0.2">
      <c r="B27" s="23"/>
      <c r="C27" s="394"/>
      <c r="D27" s="395"/>
      <c r="E27" s="396"/>
      <c r="F27" s="42"/>
      <c r="G27" s="366"/>
      <c r="H27" s="358"/>
    </row>
    <row r="28" spans="2:8" x14ac:dyDescent="0.2">
      <c r="B28" s="23"/>
      <c r="C28" s="394"/>
      <c r="D28" s="395"/>
      <c r="E28" s="396"/>
      <c r="F28" s="42"/>
      <c r="G28" s="366"/>
      <c r="H28" s="358"/>
    </row>
    <row r="29" spans="2:8" x14ac:dyDescent="0.2">
      <c r="B29" s="23"/>
      <c r="C29" s="394"/>
      <c r="D29" s="395"/>
      <c r="E29" s="396"/>
      <c r="F29" s="42"/>
      <c r="G29" s="366"/>
      <c r="H29" s="358"/>
    </row>
    <row r="30" spans="2:8" x14ac:dyDescent="0.2">
      <c r="B30" s="23"/>
      <c r="C30" s="394"/>
      <c r="D30" s="395"/>
      <c r="E30" s="396"/>
      <c r="F30" s="42"/>
      <c r="G30" s="366"/>
      <c r="H30" s="358"/>
    </row>
    <row r="31" spans="2:8" x14ac:dyDescent="0.2">
      <c r="B31" s="23"/>
      <c r="C31" s="394"/>
      <c r="D31" s="395"/>
      <c r="E31" s="396"/>
      <c r="F31" s="42"/>
      <c r="G31" s="366"/>
      <c r="H31" s="358"/>
    </row>
    <row r="32" spans="2:8" x14ac:dyDescent="0.2">
      <c r="B32" s="23"/>
      <c r="C32" s="394"/>
      <c r="D32" s="395"/>
      <c r="E32" s="396"/>
      <c r="F32" s="42"/>
      <c r="G32" s="366"/>
      <c r="H32" s="358"/>
    </row>
    <row r="33" spans="2:9" x14ac:dyDescent="0.2">
      <c r="B33" s="23"/>
      <c r="C33" s="394"/>
      <c r="D33" s="395"/>
      <c r="E33" s="396"/>
      <c r="F33" s="42"/>
      <c r="G33" s="366"/>
      <c r="H33" s="358"/>
    </row>
    <row r="34" spans="2:9" x14ac:dyDescent="0.2">
      <c r="B34" s="22"/>
      <c r="C34" s="394"/>
      <c r="D34" s="395"/>
      <c r="E34" s="396"/>
      <c r="F34" s="42"/>
      <c r="G34" s="366"/>
      <c r="H34" s="358"/>
    </row>
    <row r="35" spans="2:9" x14ac:dyDescent="0.2">
      <c r="B35" s="22"/>
      <c r="C35" s="141"/>
      <c r="E35" s="128"/>
      <c r="F35" s="42"/>
      <c r="G35" s="13"/>
      <c r="H35" s="140"/>
    </row>
    <row r="36" spans="2:9" x14ac:dyDescent="0.2">
      <c r="B36" s="22"/>
      <c r="C36" s="141"/>
      <c r="E36" s="128"/>
      <c r="F36" s="42"/>
      <c r="G36" s="13"/>
      <c r="H36" s="140"/>
    </row>
    <row r="37" spans="2:9" x14ac:dyDescent="0.2">
      <c r="B37" s="22"/>
      <c r="C37" s="141"/>
      <c r="E37" s="128"/>
      <c r="F37" s="42"/>
      <c r="G37" s="13"/>
      <c r="H37" s="140"/>
    </row>
    <row r="38" spans="2:9" x14ac:dyDescent="0.2">
      <c r="B38" s="22"/>
      <c r="C38" s="141"/>
      <c r="E38" s="128"/>
      <c r="F38" s="42"/>
      <c r="G38" s="13"/>
      <c r="H38" s="140"/>
    </row>
    <row r="39" spans="2:9" x14ac:dyDescent="0.2">
      <c r="B39" s="23"/>
      <c r="C39" s="394"/>
      <c r="D39" s="395"/>
      <c r="E39" s="396"/>
      <c r="F39" s="42"/>
      <c r="G39" s="366"/>
      <c r="H39" s="358"/>
    </row>
    <row r="40" spans="2:9" x14ac:dyDescent="0.2">
      <c r="B40" s="22"/>
      <c r="C40" s="394"/>
      <c r="D40" s="395"/>
      <c r="E40" s="396"/>
      <c r="F40" s="42"/>
      <c r="G40" s="366"/>
      <c r="H40" s="358"/>
    </row>
    <row r="41" spans="2:9" x14ac:dyDescent="0.2">
      <c r="B41" s="23"/>
      <c r="C41" s="394"/>
      <c r="D41" s="395"/>
      <c r="E41" s="396"/>
      <c r="F41" s="42"/>
      <c r="G41" s="366"/>
      <c r="H41" s="358"/>
    </row>
    <row r="42" spans="2:9" x14ac:dyDescent="0.2">
      <c r="B42" s="23"/>
      <c r="C42" s="394"/>
      <c r="D42" s="395"/>
      <c r="E42" s="396"/>
      <c r="F42" s="42"/>
      <c r="G42" s="366"/>
      <c r="H42" s="358"/>
    </row>
    <row r="43" spans="2:9" x14ac:dyDescent="0.2">
      <c r="B43" s="23"/>
      <c r="C43" s="394"/>
      <c r="D43" s="395"/>
      <c r="E43" s="396"/>
      <c r="F43" s="42"/>
      <c r="G43" s="366"/>
      <c r="H43" s="358"/>
    </row>
    <row r="44" spans="2:9" x14ac:dyDescent="0.2">
      <c r="B44" s="23"/>
      <c r="C44" s="394"/>
      <c r="D44" s="395"/>
      <c r="E44" s="396"/>
      <c r="F44" s="42"/>
      <c r="G44" s="366"/>
      <c r="H44" s="358"/>
    </row>
    <row r="45" spans="2:9" x14ac:dyDescent="0.2">
      <c r="B45" s="23"/>
      <c r="C45" s="394"/>
      <c r="D45" s="395"/>
      <c r="E45" s="396"/>
      <c r="F45" s="42"/>
      <c r="G45" s="366"/>
      <c r="H45" s="358"/>
    </row>
    <row r="46" spans="2:9" x14ac:dyDescent="0.2">
      <c r="B46" s="138"/>
      <c r="C46" s="410"/>
      <c r="D46" s="411"/>
      <c r="E46" s="412"/>
      <c r="F46" s="135"/>
      <c r="G46" s="413"/>
      <c r="H46" s="359"/>
    </row>
    <row r="47" spans="2:9" s="31" customFormat="1" ht="19.5" customHeight="1" x14ac:dyDescent="0.2">
      <c r="B47" s="397" t="s">
        <v>838</v>
      </c>
      <c r="C47" s="398"/>
      <c r="D47" s="398"/>
      <c r="E47" s="398"/>
      <c r="F47" s="398"/>
      <c r="G47" s="388">
        <f>SUM(G9:H46)</f>
        <v>17987901.170000002</v>
      </c>
      <c r="H47" s="389"/>
      <c r="I47" s="36"/>
    </row>
    <row r="1048470" spans="3:5" x14ac:dyDescent="0.2">
      <c r="C1048470" s="394"/>
      <c r="D1048470" s="394"/>
      <c r="E1048470" s="394"/>
    </row>
  </sheetData>
  <mergeCells count="77">
    <mergeCell ref="F1:H1"/>
    <mergeCell ref="B4:G6"/>
    <mergeCell ref="H4:H6"/>
    <mergeCell ref="B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8:E18"/>
    <mergeCell ref="G18:H18"/>
    <mergeCell ref="C15:E15"/>
    <mergeCell ref="G15:H15"/>
    <mergeCell ref="C16:E16"/>
    <mergeCell ref="G16:H16"/>
    <mergeCell ref="C17:E17"/>
    <mergeCell ref="G17:H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B47:F47"/>
    <mergeCell ref="G47:H47"/>
    <mergeCell ref="C1048470:E1048470"/>
    <mergeCell ref="C44:E44"/>
    <mergeCell ref="G44:H44"/>
    <mergeCell ref="C45:E45"/>
    <mergeCell ref="G45:H45"/>
    <mergeCell ref="C46:E46"/>
    <mergeCell ref="G46:H46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78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59999389629810485"/>
    <pageSetUpPr fitToPage="1"/>
  </sheetPr>
  <dimension ref="B1:J31"/>
  <sheetViews>
    <sheetView tabSelected="1" view="pageBreakPreview" zoomScaleNormal="100" zoomScaleSheetLayoutView="100" workbookViewId="0">
      <selection activeCell="H4" sqref="H4:H6"/>
    </sheetView>
  </sheetViews>
  <sheetFormatPr defaultColWidth="8.85546875" defaultRowHeight="12.75" x14ac:dyDescent="0.2"/>
  <cols>
    <col min="1" max="1" width="0.85546875" style="52" customWidth="1"/>
    <col min="2" max="2" width="11.7109375" style="55" customWidth="1"/>
    <col min="3" max="3" width="45.7109375" style="53" customWidth="1"/>
    <col min="4" max="4" width="13.7109375" style="53" customWidth="1"/>
    <col min="5" max="5" width="5.7109375" style="125" customWidth="1"/>
    <col min="6" max="6" width="14.28515625" style="52" customWidth="1"/>
    <col min="7" max="7" width="15.7109375" style="52" customWidth="1"/>
    <col min="8" max="8" width="5.140625" style="126" customWidth="1"/>
    <col min="9" max="9" width="13.42578125" style="52" bestFit="1" customWidth="1"/>
    <col min="10" max="10" width="15.42578125" style="52" bestFit="1" customWidth="1"/>
    <col min="11" max="16384" width="8.85546875" style="52"/>
  </cols>
  <sheetData>
    <row r="1" spans="2:9" x14ac:dyDescent="0.2">
      <c r="B1" s="2" t="str">
        <f>Client1</f>
        <v>Province of KwaZulu-Natal</v>
      </c>
      <c r="D1" s="356" t="str">
        <f>"Contract No. "&amp;ContractNo</f>
        <v>Contract No. ZNB01686/00000/00/HOD/INF/22/T</v>
      </c>
      <c r="E1" s="356"/>
      <c r="F1" s="356"/>
      <c r="G1" s="356"/>
      <c r="H1" s="356"/>
    </row>
    <row r="2" spans="2:9" s="1" customFormat="1" ht="18" customHeight="1" x14ac:dyDescent="0.2">
      <c r="B2" s="87" t="str">
        <f>Client2</f>
        <v>Department of Transport</v>
      </c>
      <c r="C2" s="53"/>
      <c r="D2" s="4"/>
      <c r="E2" s="4"/>
      <c r="F2" s="4"/>
      <c r="H2" s="5"/>
    </row>
    <row r="3" spans="2:9" s="1" customFormat="1" ht="16.5" customHeight="1" x14ac:dyDescent="0.2">
      <c r="B3" s="77"/>
      <c r="C3" s="90"/>
      <c r="D3" s="78"/>
      <c r="E3" s="78"/>
      <c r="F3" s="78"/>
      <c r="G3" s="79"/>
      <c r="H3" s="89"/>
    </row>
    <row r="4" spans="2:9" s="1" customFormat="1" ht="7.5" customHeight="1" x14ac:dyDescent="0.2">
      <c r="B4" s="349" t="s">
        <v>798</v>
      </c>
      <c r="C4" s="350"/>
      <c r="D4" s="350"/>
      <c r="E4" s="350"/>
      <c r="F4" s="350"/>
      <c r="G4" s="350"/>
      <c r="H4" s="416"/>
    </row>
    <row r="5" spans="2:9" ht="12.75" customHeight="1" x14ac:dyDescent="0.2">
      <c r="B5" s="349"/>
      <c r="C5" s="350"/>
      <c r="D5" s="350"/>
      <c r="E5" s="350"/>
      <c r="F5" s="350"/>
      <c r="G5" s="350"/>
      <c r="H5" s="416"/>
    </row>
    <row r="6" spans="2:9" ht="7.5" customHeight="1" x14ac:dyDescent="0.2">
      <c r="B6" s="351"/>
      <c r="C6" s="352"/>
      <c r="D6" s="352"/>
      <c r="E6" s="352"/>
      <c r="F6" s="352"/>
      <c r="G6" s="352"/>
      <c r="H6" s="417"/>
    </row>
    <row r="7" spans="2:9" ht="25.5" customHeight="1" x14ac:dyDescent="0.2">
      <c r="B7" s="399" t="s">
        <v>649</v>
      </c>
      <c r="C7" s="400"/>
      <c r="D7" s="400"/>
      <c r="E7" s="400"/>
      <c r="F7" s="400"/>
      <c r="G7" s="400"/>
      <c r="H7" s="418"/>
    </row>
    <row r="8" spans="2:9" x14ac:dyDescent="0.2">
      <c r="B8" s="405" t="s">
        <v>688</v>
      </c>
      <c r="C8" s="401"/>
      <c r="D8" s="401"/>
      <c r="E8" s="402"/>
      <c r="F8" s="12" t="s">
        <v>648</v>
      </c>
      <c r="G8" s="401" t="s">
        <v>5</v>
      </c>
      <c r="H8" s="402"/>
      <c r="I8" s="126"/>
    </row>
    <row r="9" spans="2:9" x14ac:dyDescent="0.2">
      <c r="B9" s="406" t="str">
        <f>A!B31</f>
        <v>TOTAL SCHEDULE A: ROADWORKS</v>
      </c>
      <c r="C9" s="407"/>
      <c r="D9" s="407"/>
      <c r="E9" s="408"/>
      <c r="F9" s="42"/>
      <c r="G9" s="428">
        <f>A!G31</f>
        <v>4135000</v>
      </c>
      <c r="H9" s="384"/>
      <c r="I9" s="126"/>
    </row>
    <row r="10" spans="2:9" x14ac:dyDescent="0.2">
      <c r="B10" s="394" t="str">
        <f>E!B47</f>
        <v>TOTAL SCHEDULE E: EXPANDED PUBLIC WORKS PROGRAMME (EPWP)</v>
      </c>
      <c r="C10" s="395"/>
      <c r="D10" s="395"/>
      <c r="E10" s="396"/>
      <c r="F10" s="42"/>
      <c r="G10" s="426">
        <f>E!G47</f>
        <v>1240000</v>
      </c>
      <c r="H10" s="385"/>
    </row>
    <row r="11" spans="2:9" x14ac:dyDescent="0.2">
      <c r="B11" s="394" t="str">
        <f>F!B47</f>
        <v>TOTAL SCHEDULE F:SMALL CONTRACTOR DEVELOPMENT</v>
      </c>
      <c r="C11" s="395"/>
      <c r="D11" s="395"/>
      <c r="E11" s="396"/>
      <c r="F11" s="42"/>
      <c r="G11" s="426">
        <f>F!G47</f>
        <v>17987901.170000002</v>
      </c>
      <c r="H11" s="385"/>
    </row>
    <row r="12" spans="2:9" x14ac:dyDescent="0.2">
      <c r="B12" s="394"/>
      <c r="C12" s="395"/>
      <c r="D12" s="395"/>
      <c r="E12" s="396"/>
      <c r="F12" s="42"/>
      <c r="G12" s="426"/>
      <c r="H12" s="385"/>
    </row>
    <row r="13" spans="2:9" ht="6" customHeight="1" x14ac:dyDescent="0.2">
      <c r="B13" s="394"/>
      <c r="C13" s="395"/>
      <c r="D13" s="395"/>
      <c r="E13" s="396"/>
      <c r="F13" s="42"/>
      <c r="G13" s="366"/>
      <c r="H13" s="358"/>
    </row>
    <row r="14" spans="2:9" s="31" customFormat="1" ht="27" customHeight="1" x14ac:dyDescent="0.2">
      <c r="B14" s="397" t="s">
        <v>691</v>
      </c>
      <c r="C14" s="398"/>
      <c r="D14" s="398"/>
      <c r="E14" s="398"/>
      <c r="F14" s="398"/>
      <c r="G14" s="388">
        <f>SUM(G9:H13)</f>
        <v>23362901.170000002</v>
      </c>
      <c r="H14" s="389"/>
    </row>
    <row r="15" spans="2:9" s="31" customFormat="1" ht="27" customHeight="1" x14ac:dyDescent="0.2">
      <c r="B15" s="397" t="s">
        <v>873</v>
      </c>
      <c r="C15" s="398"/>
      <c r="D15" s="398"/>
      <c r="E15" s="398"/>
      <c r="F15" s="409"/>
      <c r="G15" s="388">
        <f>G14*0.0025</f>
        <v>58407.252925000008</v>
      </c>
      <c r="H15" s="389"/>
    </row>
    <row r="16" spans="2:9" s="31" customFormat="1" ht="27" customHeight="1" x14ac:dyDescent="0.2">
      <c r="B16" s="397" t="s">
        <v>869</v>
      </c>
      <c r="C16" s="398"/>
      <c r="D16" s="398"/>
      <c r="E16" s="398"/>
      <c r="F16" s="409"/>
      <c r="G16" s="388">
        <f>G14+G15</f>
        <v>23421308.422925003</v>
      </c>
      <c r="H16" s="389"/>
    </row>
    <row r="17" spans="2:10" s="31" customFormat="1" ht="39" customHeight="1" x14ac:dyDescent="0.2">
      <c r="B17" s="424" t="str">
        <f>"CONTINGENCIES (10% Subtotal 2)"</f>
        <v>CONTINGENCIES (10% Subtotal 2)</v>
      </c>
      <c r="C17" s="425"/>
      <c r="D17" s="425"/>
      <c r="E17" s="425"/>
      <c r="F17" s="425"/>
      <c r="G17" s="422">
        <f>G16*10%</f>
        <v>2342130.8422925002</v>
      </c>
      <c r="H17" s="423"/>
    </row>
    <row r="18" spans="2:10" s="31" customFormat="1" ht="19.5" customHeight="1" x14ac:dyDescent="0.2">
      <c r="B18" s="397" t="s">
        <v>872</v>
      </c>
      <c r="C18" s="398"/>
      <c r="D18" s="398"/>
      <c r="E18" s="398"/>
      <c r="F18" s="398"/>
      <c r="G18" s="388">
        <f>G16+G17</f>
        <v>25763439.265217502</v>
      </c>
      <c r="H18" s="389"/>
    </row>
    <row r="19" spans="2:10" s="31" customFormat="1" ht="19.5" customHeight="1" x14ac:dyDescent="0.2">
      <c r="B19" s="424" t="str">
        <f>"CONTRACT PRICE ADJUSTMENT AND RISE &amp; FALL (10% of Subtotal 3)"</f>
        <v>CONTRACT PRICE ADJUSTMENT AND RISE &amp; FALL (10% of Subtotal 3)</v>
      </c>
      <c r="C19" s="425"/>
      <c r="D19" s="425"/>
      <c r="E19" s="425"/>
      <c r="F19" s="425"/>
      <c r="G19" s="422">
        <f>G18*10%</f>
        <v>2576343.9265217502</v>
      </c>
      <c r="H19" s="423"/>
    </row>
    <row r="20" spans="2:10" s="31" customFormat="1" ht="19.5" customHeight="1" x14ac:dyDescent="0.2">
      <c r="B20" s="397" t="s">
        <v>870</v>
      </c>
      <c r="C20" s="398"/>
      <c r="D20" s="398"/>
      <c r="E20" s="398"/>
      <c r="F20" s="398"/>
      <c r="G20" s="388">
        <f>G18+G19</f>
        <v>28339783.191739254</v>
      </c>
      <c r="H20" s="389"/>
      <c r="J20" s="207"/>
    </row>
    <row r="21" spans="2:10" s="31" customFormat="1" ht="19.5" customHeight="1" x14ac:dyDescent="0.2">
      <c r="B21" s="424" t="s">
        <v>871</v>
      </c>
      <c r="C21" s="425"/>
      <c r="D21" s="425"/>
      <c r="E21" s="425"/>
      <c r="F21" s="425"/>
      <c r="G21" s="422">
        <f>G20*15%</f>
        <v>4250967.4787608879</v>
      </c>
      <c r="H21" s="423"/>
    </row>
    <row r="22" spans="2:10" s="31" customFormat="1" ht="19.5" customHeight="1" x14ac:dyDescent="0.2">
      <c r="B22" s="397" t="s">
        <v>650</v>
      </c>
      <c r="C22" s="398"/>
      <c r="D22" s="398"/>
      <c r="E22" s="398"/>
      <c r="F22" s="398"/>
      <c r="G22" s="388">
        <f>SUM(G20:H21)</f>
        <v>32590750.670500141</v>
      </c>
      <c r="H22" s="389"/>
    </row>
    <row r="24" spans="2:10" ht="69.95" customHeight="1" x14ac:dyDescent="0.2">
      <c r="B24" s="421"/>
      <c r="C24" s="421"/>
      <c r="D24" s="421"/>
      <c r="E24" s="421"/>
      <c r="F24" s="421"/>
      <c r="G24" s="421"/>
      <c r="H24" s="421"/>
    </row>
    <row r="25" spans="2:10" x14ac:dyDescent="0.2">
      <c r="B25" s="142"/>
      <c r="C25" s="142"/>
      <c r="D25" s="142"/>
      <c r="E25" s="142"/>
      <c r="F25" s="142"/>
      <c r="G25" s="142"/>
      <c r="H25" s="142"/>
    </row>
    <row r="26" spans="2:10" x14ac:dyDescent="0.2">
      <c r="B26" s="427"/>
      <c r="C26" s="427"/>
      <c r="D26" s="427"/>
      <c r="E26" s="427"/>
      <c r="F26" s="427"/>
      <c r="G26" s="427"/>
      <c r="H26" s="427"/>
    </row>
    <row r="27" spans="2:10" ht="39.950000000000003" customHeight="1" x14ac:dyDescent="0.2">
      <c r="B27" s="420"/>
      <c r="C27" s="420"/>
      <c r="D27" s="420"/>
      <c r="E27" s="420"/>
      <c r="F27" s="420"/>
      <c r="G27" s="420"/>
      <c r="H27" s="420"/>
    </row>
    <row r="30" spans="2:10" x14ac:dyDescent="0.2">
      <c r="J30" s="208"/>
    </row>
    <row r="31" spans="2:10" x14ac:dyDescent="0.2">
      <c r="J31" s="215"/>
    </row>
  </sheetData>
  <mergeCells count="37">
    <mergeCell ref="G9:H9"/>
    <mergeCell ref="B4:G6"/>
    <mergeCell ref="H4:H6"/>
    <mergeCell ref="B7:H7"/>
    <mergeCell ref="G8:H8"/>
    <mergeCell ref="B8:E8"/>
    <mergeCell ref="B9:E9"/>
    <mergeCell ref="B10:E10"/>
    <mergeCell ref="B11:E11"/>
    <mergeCell ref="B13:E13"/>
    <mergeCell ref="B12:E12"/>
    <mergeCell ref="G12:H12"/>
    <mergeCell ref="G13:H13"/>
    <mergeCell ref="B26:H26"/>
    <mergeCell ref="G21:H21"/>
    <mergeCell ref="G22:H22"/>
    <mergeCell ref="B21:F21"/>
    <mergeCell ref="B22:F22"/>
    <mergeCell ref="G19:H19"/>
    <mergeCell ref="G20:H20"/>
    <mergeCell ref="B20:F20"/>
    <mergeCell ref="D1:H1"/>
    <mergeCell ref="B27:H27"/>
    <mergeCell ref="B24:H24"/>
    <mergeCell ref="B14:F14"/>
    <mergeCell ref="G14:H14"/>
    <mergeCell ref="G17:H17"/>
    <mergeCell ref="B17:F17"/>
    <mergeCell ref="B18:F18"/>
    <mergeCell ref="G18:H18"/>
    <mergeCell ref="B19:F19"/>
    <mergeCell ref="B15:F15"/>
    <mergeCell ref="B16:F16"/>
    <mergeCell ref="G15:H15"/>
    <mergeCell ref="G16:H16"/>
    <mergeCell ref="G10:H10"/>
    <mergeCell ref="G11:H11"/>
  </mergeCells>
  <printOptions horizontalCentered="1"/>
  <pageMargins left="0.43307086614173229" right="0.31496062992125984" top="0.43307086614173229" bottom="0.62992125984251968" header="0.35433070866141736" footer="0.31496062992125984"/>
  <pageSetup paperSize="9" scale="86" firstPageNumber="31" fitToHeight="0" orientation="portrait" cellComments="asDisplayed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ZNB01268/00000/00/HOD/INF/22/T&amp;R&amp;"Arial,Bold"_____________________
C&amp;P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bc6ce2-7483-4dbd-ad00-acba6e620a3f" xsi:nil="true"/>
    <lcf76f155ced4ddcb4097134ff3c332f xmlns="f3da3783-a382-4c52-879b-59a345e144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E97F4F0D20B49A141836A093819FD" ma:contentTypeVersion="17" ma:contentTypeDescription="Create a new document." ma:contentTypeScope="" ma:versionID="f609465670f850ea3700635d874e3f44">
  <xsd:schema xmlns:xsd="http://www.w3.org/2001/XMLSchema" xmlns:xs="http://www.w3.org/2001/XMLSchema" xmlns:p="http://schemas.microsoft.com/office/2006/metadata/properties" xmlns:ns2="f3da3783-a382-4c52-879b-59a345e1443f" xmlns:ns3="3cbc6ce2-7483-4dbd-ad00-acba6e620a3f" targetNamespace="http://schemas.microsoft.com/office/2006/metadata/properties" ma:root="true" ma:fieldsID="80bd7f1a0f077823e7e8561adf627edf" ns2:_="" ns3:_="">
    <xsd:import namespace="f3da3783-a382-4c52-879b-59a345e1443f"/>
    <xsd:import namespace="3cbc6ce2-7483-4dbd-ad00-acba6e620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a3783-a382-4c52-879b-59a345e14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6aea71-7a6c-45f7-98b4-1b8ef7eee2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c6ce2-7483-4dbd-ad00-acba6e620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8929bb-daa4-4ca4-8c99-ea7ce975e81f}" ma:internalName="TaxCatchAll" ma:showField="CatchAllData" ma:web="3cbc6ce2-7483-4dbd-ad00-acba6e620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76268-C6C9-49F5-B86E-7724CECEB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3B41C-68A4-476A-AD54-002A78A8AEBF}">
  <ds:schemaRefs>
    <ds:schemaRef ds:uri="http://purl.org/dc/terms/"/>
    <ds:schemaRef ds:uri="http://schemas.microsoft.com/office/2006/documentManagement/types"/>
    <ds:schemaRef ds:uri="f3da3783-a382-4c52-879b-59a345e1443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cbc6ce2-7483-4dbd-ad00-acba6e620a3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A066B4-3080-484A-9A77-8B3A9AA60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a3783-a382-4c52-879b-59a345e1443f"/>
    <ds:schemaRef ds:uri="3cbc6ce2-7483-4dbd-ad00-acba6e620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37</vt:i4>
      </vt:variant>
    </vt:vector>
  </HeadingPairs>
  <TitlesOfParts>
    <vt:vector size="66" baseType="lpstr">
      <vt:lpstr>Information</vt:lpstr>
      <vt:lpstr>C1.2</vt:lpstr>
      <vt:lpstr>C1.3</vt:lpstr>
      <vt:lpstr>C1.4</vt:lpstr>
      <vt:lpstr>C1.5</vt:lpstr>
      <vt:lpstr>C1.6</vt:lpstr>
      <vt:lpstr>C1.7</vt:lpstr>
      <vt:lpstr>C2.1</vt:lpstr>
      <vt:lpstr>C3.1</vt:lpstr>
      <vt:lpstr>C3.3</vt:lpstr>
      <vt:lpstr>C4.2</vt:lpstr>
      <vt:lpstr>C4.4</vt:lpstr>
      <vt:lpstr>C5.1</vt:lpstr>
      <vt:lpstr>C5.2</vt:lpstr>
      <vt:lpstr>C5.3</vt:lpstr>
      <vt:lpstr>C5.4</vt:lpstr>
      <vt:lpstr>C8.1</vt:lpstr>
      <vt:lpstr>C11.5</vt:lpstr>
      <vt:lpstr>C11.6</vt:lpstr>
      <vt:lpstr>C11.7</vt:lpstr>
      <vt:lpstr>C11.9</vt:lpstr>
      <vt:lpstr>C12.10</vt:lpstr>
      <vt:lpstr>C20.1</vt:lpstr>
      <vt:lpstr>A</vt:lpstr>
      <vt:lpstr>Section E</vt:lpstr>
      <vt:lpstr>E</vt:lpstr>
      <vt:lpstr>Section F</vt:lpstr>
      <vt:lpstr>F</vt:lpstr>
      <vt:lpstr>Summary</vt:lpstr>
      <vt:lpstr>Client1</vt:lpstr>
      <vt:lpstr>Client2</vt:lpstr>
      <vt:lpstr>ContractDescription</vt:lpstr>
      <vt:lpstr>ContractNo</vt:lpstr>
      <vt:lpstr>A!Print_Area</vt:lpstr>
      <vt:lpstr>C1.2!Print_Area</vt:lpstr>
      <vt:lpstr>C1.3!Print_Area</vt:lpstr>
      <vt:lpstr>C1.4!Print_Area</vt:lpstr>
      <vt:lpstr>C1.5!Print_Area</vt:lpstr>
      <vt:lpstr>C1.6!Print_Area</vt:lpstr>
      <vt:lpstr>C1.7!Print_Area</vt:lpstr>
      <vt:lpstr>C11.5!Print_Area</vt:lpstr>
      <vt:lpstr>C11.6!Print_Area</vt:lpstr>
      <vt:lpstr>C11.7!Print_Area</vt:lpstr>
      <vt:lpstr>C11.9!Print_Area</vt:lpstr>
      <vt:lpstr>C2.1!Print_Area</vt:lpstr>
      <vt:lpstr>C20.1!Print_Area</vt:lpstr>
      <vt:lpstr>C3.1!Print_Area</vt:lpstr>
      <vt:lpstr>C3.3!Print_Area</vt:lpstr>
      <vt:lpstr>C4.2!Print_Area</vt:lpstr>
      <vt:lpstr>C4.4!Print_Area</vt:lpstr>
      <vt:lpstr>C5.1!Print_Area</vt:lpstr>
      <vt:lpstr>C5.2!Print_Area</vt:lpstr>
      <vt:lpstr>C5.3!Print_Area</vt:lpstr>
      <vt:lpstr>C5.4!Print_Area</vt:lpstr>
      <vt:lpstr>C8.1!Print_Area</vt:lpstr>
      <vt:lpstr>E!Print_Area</vt:lpstr>
      <vt:lpstr>F!Print_Area</vt:lpstr>
      <vt:lpstr>'Section E'!Print_Area</vt:lpstr>
      <vt:lpstr>'Section F'!Print_Area</vt:lpstr>
      <vt:lpstr>Summary!Print_Area</vt:lpstr>
      <vt:lpstr>C11.5!Print_Titles</vt:lpstr>
      <vt:lpstr>C11.6!Print_Titles</vt:lpstr>
      <vt:lpstr>C11.7!Print_Titles</vt:lpstr>
      <vt:lpstr>C11.9!Print_Titles</vt:lpstr>
      <vt:lpstr>C2.1!Print_Titles</vt:lpstr>
      <vt:lpstr>C4.4!Print_Titles</vt:lpstr>
    </vt:vector>
  </TitlesOfParts>
  <Company>Ninham Shand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Tjaart vd Walt</dc:creator>
  <cp:lastModifiedBy>Londiwe Zuma</cp:lastModifiedBy>
  <cp:lastPrinted>2023-09-11T08:07:12Z</cp:lastPrinted>
  <dcterms:created xsi:type="dcterms:W3CDTF">2002-10-04T09:45:02Z</dcterms:created>
  <dcterms:modified xsi:type="dcterms:W3CDTF">2024-02-02T08:09:52Z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0x0101002C5E97F4F0D20B49A141836A093819FD</vt:lpwstr>
  </property>
  <property fmtid="{D5CDD505-2E9C-101B-9397-08002B2CF9AE}" pid="3" name="MediaServiceImageTags">
    <vt:lpwstr/>
  </property>
</Properties>
</file>